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ISŠT_SEN\02_Vypracování\- Odevzdaná dokumentace\Rozpočty společné\Slepý\"/>
    </mc:Choice>
  </mc:AlternateContent>
  <xr:revisionPtr revIDLastSave="0" documentId="13_ncr:1_{32163A87-E954-449B-BE9C-7403CF8B51D7}" xr6:coauthVersionLast="45" xr6:coauthVersionMax="45" xr10:uidLastSave="{00000000-0000-0000-0000-000000000000}"/>
  <bookViews>
    <workbookView xWindow="2340" yWindow="600" windowWidth="14400" windowHeight="17400" xr2:uid="{00000000-000D-0000-FFFF-FFFF00000000}"/>
  </bookViews>
  <sheets>
    <sheet name="Rekapitulace stavby" sheetId="1" r:id="rId1"/>
    <sheet name="MELNIK 1 - SO-01-Vlastní ..." sheetId="2" r:id="rId2"/>
    <sheet name="MELNIK 2 - SO-01-Vlastní ..." sheetId="3" r:id="rId3"/>
  </sheets>
  <definedNames>
    <definedName name="_xlnm._FilterDatabase" localSheetId="1" hidden="1">'MELNIK 1 - SO-01-Vlastní ...'!$C$139:$K$276</definedName>
    <definedName name="_xlnm._FilterDatabase" localSheetId="2" hidden="1">'MELNIK 2 - SO-01-Vlastní ...'!$C$120:$K$158</definedName>
    <definedName name="_xlnm.Print_Titles" localSheetId="1">'MELNIK 1 - SO-01-Vlastní ...'!$139:$139</definedName>
    <definedName name="_xlnm.Print_Titles" localSheetId="2">'MELNIK 2 - SO-01-Vlastní ...'!$120:$120</definedName>
    <definedName name="_xlnm.Print_Titles" localSheetId="0">'Rekapitulace stavby'!$92:$92</definedName>
    <definedName name="_xlnm.Print_Area" localSheetId="1">'MELNIK 1 - SO-01-Vlastní ...'!$C$4:$J$76,'MELNIK 1 - SO-01-Vlastní ...'!$C$82:$J$121,'MELNIK 1 - SO-01-Vlastní ...'!$C$127:$K$276</definedName>
    <definedName name="_xlnm.Print_Area" localSheetId="2">'MELNIK 2 - SO-01-Vlastní ...'!$C$4:$J$76,'MELNIK 2 - SO-01-Vlastní ...'!$C$82:$J$102,'MELNIK 2 - SO-01-Vlastní ...'!$C$108:$K$158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3" l="1"/>
  <c r="J134" i="3"/>
  <c r="J37" i="3"/>
  <c r="J36" i="3"/>
  <c r="AY96" i="1"/>
  <c r="J35" i="3"/>
  <c r="AX96" i="1"/>
  <c r="BI158" i="3"/>
  <c r="BH158" i="3"/>
  <c r="BG158" i="3"/>
  <c r="BF158" i="3"/>
  <c r="T158" i="3"/>
  <c r="T156" i="3" s="1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BK156" i="3" s="1"/>
  <c r="J156" i="3" s="1"/>
  <c r="J101" i="3" s="1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BE134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P123" i="3" s="1"/>
  <c r="P122" i="3" s="1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T123" i="3" s="1"/>
  <c r="T122" i="3" s="1"/>
  <c r="R124" i="3"/>
  <c r="P124" i="3"/>
  <c r="BK124" i="3"/>
  <c r="J124" i="3"/>
  <c r="BE124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F92" i="3"/>
  <c r="J12" i="3"/>
  <c r="J115" i="3" s="1"/>
  <c r="E7" i="3"/>
  <c r="E111" i="3" s="1"/>
  <c r="J37" i="2"/>
  <c r="J36" i="2"/>
  <c r="AY95" i="1"/>
  <c r="J35" i="2"/>
  <c r="AX95" i="1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R274" i="2" s="1"/>
  <c r="P275" i="2"/>
  <c r="P274" i="2" s="1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P269" i="2" s="1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T269" i="2" s="1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P265" i="2" s="1"/>
  <c r="BK266" i="2"/>
  <c r="J266" i="2"/>
  <c r="BE266" i="2"/>
  <c r="BI263" i="2"/>
  <c r="BH263" i="2"/>
  <c r="BG263" i="2"/>
  <c r="BF263" i="2"/>
  <c r="T263" i="2"/>
  <c r="R263" i="2"/>
  <c r="P263" i="2"/>
  <c r="BK263" i="2"/>
  <c r="BK261" i="2" s="1"/>
  <c r="J261" i="2" s="1"/>
  <c r="J116" i="2" s="1"/>
  <c r="J263" i="2"/>
  <c r="BE263" i="2"/>
  <c r="BI262" i="2"/>
  <c r="BH262" i="2"/>
  <c r="BG262" i="2"/>
  <c r="BF262" i="2"/>
  <c r="T262" i="2"/>
  <c r="T261" i="2"/>
  <c r="R262" i="2"/>
  <c r="R261" i="2"/>
  <c r="P262" i="2"/>
  <c r="P261" i="2"/>
  <c r="BK262" i="2"/>
  <c r="J262" i="2"/>
  <c r="BE262" i="2" s="1"/>
  <c r="BI260" i="2"/>
  <c r="BH260" i="2"/>
  <c r="BG260" i="2"/>
  <c r="BF260" i="2"/>
  <c r="T260" i="2"/>
  <c r="T259" i="2" s="1"/>
  <c r="R260" i="2"/>
  <c r="R259" i="2" s="1"/>
  <c r="P260" i="2"/>
  <c r="P259" i="2"/>
  <c r="BK260" i="2"/>
  <c r="BK259" i="2" s="1"/>
  <c r="J259" i="2" s="1"/>
  <c r="J115" i="2" s="1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P251" i="2" s="1"/>
  <c r="BK254" i="2"/>
  <c r="J254" i="2"/>
  <c r="BE254" i="2" s="1"/>
  <c r="BI253" i="2"/>
  <c r="BH253" i="2"/>
  <c r="BG253" i="2"/>
  <c r="BF253" i="2"/>
  <c r="T253" i="2"/>
  <c r="T251" i="2" s="1"/>
  <c r="R253" i="2"/>
  <c r="P253" i="2"/>
  <c r="BK253" i="2"/>
  <c r="J253" i="2"/>
  <c r="BE253" i="2" s="1"/>
  <c r="BI252" i="2"/>
  <c r="BH252" i="2"/>
  <c r="BG252" i="2"/>
  <c r="BF252" i="2"/>
  <c r="T252" i="2"/>
  <c r="R252" i="2"/>
  <c r="R251" i="2"/>
  <c r="P252" i="2"/>
  <c r="BK252" i="2"/>
  <c r="BK251" i="2" s="1"/>
  <c r="J251" i="2" s="1"/>
  <c r="J114" i="2" s="1"/>
  <c r="J252" i="2"/>
  <c r="BE252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T243" i="2" s="1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P243" i="2" s="1"/>
  <c r="BK244" i="2"/>
  <c r="J244" i="2"/>
  <c r="BE244" i="2" s="1"/>
  <c r="BI242" i="2"/>
  <c r="BH242" i="2"/>
  <c r="BG242" i="2"/>
  <c r="BF242" i="2"/>
  <c r="T242" i="2"/>
  <c r="T241" i="2" s="1"/>
  <c r="R242" i="2"/>
  <c r="R241" i="2"/>
  <c r="P242" i="2"/>
  <c r="P241" i="2" s="1"/>
  <c r="BK242" i="2"/>
  <c r="BK241" i="2" s="1"/>
  <c r="J241" i="2" s="1"/>
  <c r="J112" i="2" s="1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T221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T216" i="2"/>
  <c r="R217" i="2"/>
  <c r="P217" i="2"/>
  <c r="P216" i="2" s="1"/>
  <c r="BK217" i="2"/>
  <c r="J217" i="2"/>
  <c r="BE217" i="2" s="1"/>
  <c r="BI215" i="2"/>
  <c r="BH215" i="2"/>
  <c r="BG215" i="2"/>
  <c r="BF215" i="2"/>
  <c r="T215" i="2"/>
  <c r="T214" i="2" s="1"/>
  <c r="R215" i="2"/>
  <c r="R214" i="2" s="1"/>
  <c r="P215" i="2"/>
  <c r="P214" i="2"/>
  <c r="BK215" i="2"/>
  <c r="BK214" i="2" s="1"/>
  <c r="J214" i="2" s="1"/>
  <c r="J108" i="2" s="1"/>
  <c r="J215" i="2"/>
  <c r="BE215" i="2" s="1"/>
  <c r="BI213" i="2"/>
  <c r="BH213" i="2"/>
  <c r="BG213" i="2"/>
  <c r="BF213" i="2"/>
  <c r="T213" i="2"/>
  <c r="R213" i="2"/>
  <c r="R210" i="2" s="1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T210" i="2"/>
  <c r="R211" i="2"/>
  <c r="P211" i="2"/>
  <c r="P210" i="2" s="1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BK205" i="2" s="1"/>
  <c r="J205" i="2" s="1"/>
  <c r="J106" i="2" s="1"/>
  <c r="J207" i="2"/>
  <c r="BE207" i="2" s="1"/>
  <c r="BI206" i="2"/>
  <c r="BH206" i="2"/>
  <c r="BG206" i="2"/>
  <c r="BF206" i="2"/>
  <c r="T206" i="2"/>
  <c r="R206" i="2"/>
  <c r="R205" i="2" s="1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P200" i="2" s="1"/>
  <c r="BK202" i="2"/>
  <c r="J202" i="2"/>
  <c r="BE202" i="2" s="1"/>
  <c r="BI201" i="2"/>
  <c r="BH201" i="2"/>
  <c r="BG201" i="2"/>
  <c r="BF201" i="2"/>
  <c r="T201" i="2"/>
  <c r="T200" i="2" s="1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T189" i="2"/>
  <c r="R190" i="2"/>
  <c r="R189" i="2" s="1"/>
  <c r="P190" i="2"/>
  <c r="P189" i="2" s="1"/>
  <c r="BK190" i="2"/>
  <c r="BK189" i="2" s="1"/>
  <c r="J189" i="2" s="1"/>
  <c r="J102" i="2" s="1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R169" i="2" s="1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T169" i="2"/>
  <c r="R170" i="2"/>
  <c r="P170" i="2"/>
  <c r="P169" i="2" s="1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T148" i="2" s="1"/>
  <c r="R149" i="2"/>
  <c r="P149" i="2"/>
  <c r="P148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J137" i="2"/>
  <c r="J136" i="2"/>
  <c r="F136" i="2"/>
  <c r="F134" i="2"/>
  <c r="E132" i="2"/>
  <c r="J92" i="2"/>
  <c r="J91" i="2"/>
  <c r="F91" i="2"/>
  <c r="F89" i="2"/>
  <c r="E87" i="2"/>
  <c r="J18" i="2"/>
  <c r="E18" i="2"/>
  <c r="J12" i="2"/>
  <c r="E7" i="2"/>
  <c r="E85" i="2" s="1"/>
  <c r="E130" i="2"/>
  <c r="AS94" i="1"/>
  <c r="L90" i="1"/>
  <c r="AM90" i="1"/>
  <c r="AM89" i="1"/>
  <c r="L89" i="1"/>
  <c r="AM87" i="1"/>
  <c r="L87" i="1"/>
  <c r="L85" i="1"/>
  <c r="L84" i="1"/>
  <c r="J89" i="3" l="1"/>
  <c r="BK169" i="2"/>
  <c r="J169" i="2" s="1"/>
  <c r="J100" i="2" s="1"/>
  <c r="T184" i="2"/>
  <c r="P184" i="2"/>
  <c r="T192" i="2"/>
  <c r="T191" i="2" s="1"/>
  <c r="P192" i="2"/>
  <c r="P191" i="2" s="1"/>
  <c r="T205" i="2"/>
  <c r="BK225" i="2"/>
  <c r="J225" i="2" s="1"/>
  <c r="J111" i="2" s="1"/>
  <c r="T225" i="2"/>
  <c r="P225" i="2"/>
  <c r="BK243" i="2"/>
  <c r="J243" i="2" s="1"/>
  <c r="J113" i="2" s="1"/>
  <c r="R243" i="2"/>
  <c r="P264" i="2"/>
  <c r="T265" i="2"/>
  <c r="T264" i="2" s="1"/>
  <c r="BK269" i="2"/>
  <c r="J269" i="2" s="1"/>
  <c r="J119" i="2" s="1"/>
  <c r="R269" i="2"/>
  <c r="T274" i="2"/>
  <c r="P205" i="2"/>
  <c r="R216" i="2"/>
  <c r="R221" i="2"/>
  <c r="R148" i="2"/>
  <c r="R141" i="2" s="1"/>
  <c r="R200" i="2"/>
  <c r="R225" i="2"/>
  <c r="BK200" i="2"/>
  <c r="J200" i="2" s="1"/>
  <c r="J105" i="2" s="1"/>
  <c r="BK210" i="2"/>
  <c r="J210" i="2" s="1"/>
  <c r="J107" i="2" s="1"/>
  <c r="F37" i="2"/>
  <c r="BD95" i="1" s="1"/>
  <c r="P142" i="2"/>
  <c r="BK274" i="2"/>
  <c r="J274" i="2" s="1"/>
  <c r="J120" i="2" s="1"/>
  <c r="BK148" i="2"/>
  <c r="J148" i="2" s="1"/>
  <c r="J99" i="2" s="1"/>
  <c r="BK216" i="2"/>
  <c r="J216" i="2" s="1"/>
  <c r="J109" i="2" s="1"/>
  <c r="R142" i="2"/>
  <c r="BK184" i="2"/>
  <c r="J184" i="2" s="1"/>
  <c r="J101" i="2" s="1"/>
  <c r="R184" i="2"/>
  <c r="T142" i="2"/>
  <c r="T141" i="2" s="1"/>
  <c r="BK221" i="2"/>
  <c r="J221" i="2" s="1"/>
  <c r="J110" i="2" s="1"/>
  <c r="P221" i="2"/>
  <c r="P156" i="3"/>
  <c r="P121" i="3"/>
  <c r="AU96" i="1" s="1"/>
  <c r="BK153" i="3"/>
  <c r="BK152" i="3" s="1"/>
  <c r="J152" i="3" s="1"/>
  <c r="J99" i="3" s="1"/>
  <c r="R156" i="3"/>
  <c r="P153" i="3"/>
  <c r="P152" i="3" s="1"/>
  <c r="T153" i="3"/>
  <c r="T152" i="3" s="1"/>
  <c r="T121" i="3" s="1"/>
  <c r="R123" i="3"/>
  <c r="R122" i="3" s="1"/>
  <c r="F35" i="3"/>
  <c r="BB96" i="1" s="1"/>
  <c r="BK142" i="2"/>
  <c r="J142" i="2" s="1"/>
  <c r="J98" i="2" s="1"/>
  <c r="F37" i="3"/>
  <c r="BD96" i="1" s="1"/>
  <c r="F33" i="3"/>
  <c r="AZ96" i="1" s="1"/>
  <c r="F35" i="2"/>
  <c r="BB95" i="1" s="1"/>
  <c r="BB94" i="1" s="1"/>
  <c r="F33" i="2"/>
  <c r="AZ95" i="1" s="1"/>
  <c r="F137" i="2"/>
  <c r="F92" i="2"/>
  <c r="J34" i="2"/>
  <c r="AW95" i="1" s="1"/>
  <c r="F34" i="2"/>
  <c r="BA95" i="1" s="1"/>
  <c r="F36" i="2"/>
  <c r="BC95" i="1" s="1"/>
  <c r="J33" i="2"/>
  <c r="AV95" i="1" s="1"/>
  <c r="P141" i="2"/>
  <c r="R265" i="2"/>
  <c r="R264" i="2" s="1"/>
  <c r="F36" i="3"/>
  <c r="BC96" i="1" s="1"/>
  <c r="J134" i="2"/>
  <c r="J89" i="2"/>
  <c r="BK192" i="2"/>
  <c r="R192" i="2"/>
  <c r="BK265" i="2"/>
  <c r="J33" i="3"/>
  <c r="AV96" i="1" s="1"/>
  <c r="BK123" i="3"/>
  <c r="F34" i="3"/>
  <c r="BA96" i="1" s="1"/>
  <c r="J153" i="3"/>
  <c r="J100" i="3" s="1"/>
  <c r="R153" i="3"/>
  <c r="E85" i="3"/>
  <c r="J34" i="3"/>
  <c r="AW96" i="1" s="1"/>
  <c r="P140" i="2" l="1"/>
  <c r="AU95" i="1" s="1"/>
  <c r="AU94" i="1" s="1"/>
  <c r="T140" i="2"/>
  <c r="R191" i="2"/>
  <c r="BD94" i="1"/>
  <c r="W33" i="1" s="1"/>
  <c r="R152" i="3"/>
  <c r="R121" i="3" s="1"/>
  <c r="BK141" i="2"/>
  <c r="J141" i="2" s="1"/>
  <c r="J97" i="2" s="1"/>
  <c r="BC94" i="1"/>
  <c r="W32" i="1" s="1"/>
  <c r="AZ94" i="1"/>
  <c r="W29" i="1" s="1"/>
  <c r="AT95" i="1"/>
  <c r="BA94" i="1"/>
  <c r="R140" i="2"/>
  <c r="J123" i="3"/>
  <c r="J98" i="3" s="1"/>
  <c r="BK122" i="3"/>
  <c r="J192" i="2"/>
  <c r="J104" i="2" s="1"/>
  <c r="BK191" i="2"/>
  <c r="J191" i="2" s="1"/>
  <c r="J103" i="2" s="1"/>
  <c r="AX94" i="1"/>
  <c r="W31" i="1"/>
  <c r="AT96" i="1"/>
  <c r="BK264" i="2"/>
  <c r="J264" i="2" s="1"/>
  <c r="J117" i="2" s="1"/>
  <c r="J265" i="2"/>
  <c r="J118" i="2" s="1"/>
  <c r="AY94" i="1" l="1"/>
  <c r="AV94" i="1"/>
  <c r="AK29" i="1" s="1"/>
  <c r="BK140" i="2"/>
  <c r="J140" i="2" s="1"/>
  <c r="BK121" i="3"/>
  <c r="J121" i="3" s="1"/>
  <c r="J122" i="3"/>
  <c r="J97" i="3" s="1"/>
  <c r="W30" i="1"/>
  <c r="AW94" i="1"/>
  <c r="J96" i="3" l="1"/>
  <c r="J30" i="3"/>
  <c r="AK30" i="1"/>
  <c r="AT94" i="1"/>
  <c r="J96" i="2"/>
  <c r="J30" i="2"/>
  <c r="AG96" i="1" l="1"/>
  <c r="AN96" i="1" s="1"/>
  <c r="J39" i="3"/>
  <c r="J39" i="2"/>
  <c r="AG95" i="1"/>
  <c r="AG94" i="1" l="1"/>
  <c r="AN95" i="1"/>
  <c r="AK26" i="1" l="1"/>
  <c r="AN94" i="1"/>
  <c r="AK35" i="1" l="1"/>
  <c r="AR26" i="1"/>
</calcChain>
</file>

<file path=xl/sharedStrings.xml><?xml version="1.0" encoding="utf-8"?>
<sst xmlns="http://schemas.openxmlformats.org/spreadsheetml/2006/main" count="2611" uniqueCount="748">
  <si>
    <t>Export Komplet</t>
  </si>
  <si>
    <t/>
  </si>
  <si>
    <t>2.0</t>
  </si>
  <si>
    <t>False</t>
  </si>
  <si>
    <t>{9468b478-7708-4938-82f5-2e37f31dcec2}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</si>
  <si>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</si>
  <si>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</si>
  <si>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</si>
  <si>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</si>
  <si>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</si>
  <si>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</si>
  <si>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</si>
  <si>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</si>
  <si>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</si>
  <si>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MELNIK(1)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</si>
  <si>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</si>
  <si>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</si>
  <si>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energet. náročnosti budovy tělocvičny</t>
  </si>
  <si>
    <t>KSO:</t>
  </si>
  <si>
    <t>CC-CZ:</t>
  </si>
  <si>
    <t>Místo:</t>
  </si>
  <si>
    <t>ISŠT Mělník,K Učilišti 2566</t>
  </si>
  <si>
    <t>Datum:</t>
  </si>
  <si>
    <t>Zadavatel:</t>
  </si>
  <si>
    <t>IČ:</t>
  </si>
  <si>
    <t>ISŠT Mělník</t>
  </si>
  <si>
    <t>DIČ:</t>
  </si>
  <si>
    <t>Uchazeč:</t>
  </si>
  <si>
    <t>Vyplň údaj</t>
  </si>
  <si>
    <t>Projektant:</t>
  </si>
  <si>
    <t>Ing.Radek Pálenkáš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</si>
  <si>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</si>
  <si>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</si>
  <si>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</si>
  <si>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</si>
  <si>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</si>
  <si>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</si>
  <si>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</si>
  <si>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</si>
  <si>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</si>
  <si>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</si>
  <si>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</si>
  <si>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</si>
  <si>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</si>
  <si>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</si>
  <si>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</si>
  <si>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</si>
  <si>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</si>
  <si>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</si>
  <si>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</si>
  <si>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</si>
  <si>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</si>
  <si>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</si>
  <si>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</si>
  <si>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</si>
  <si>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</si>
  <si>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</si>
  <si>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</si>
  <si>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</si>
  <si>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</si>
  <si>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</si>
  <si>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</si>
  <si>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</si>
  <si>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</si>
  <si>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</si>
  <si>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</si>
  <si>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</si>
  <si>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</si>
  <si>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</si>
  <si>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</si>
  <si>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</si>
  <si>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</si>
  <si>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</si>
  <si>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</si>
  <si>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</si>
  <si>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</si>
  <si>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</si>
  <si>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</si>
  <si>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</si>
  <si>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</si>
  <si>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MELNIK 1</t>
  </si>
  <si>
    <t>SO-01-Vlastní budova -stavební část</t>
  </si>
  <si>
    <t>STA</t>
  </si>
  <si>
    <t>1</t>
  </si>
  <si>
    <t>{92d4e795-c022-40f4-afbe-6a481207d7fc}</t>
  </si>
  <si>
    <t>2</t>
  </si>
  <si>
    <t>MELNIK 2</t>
  </si>
  <si>
    <t>SO-01-Vlastní budova-hromosvod</t>
  </si>
  <si>
    <t>{73ba00f2-ff3c-4e35-9e92-3dac4f69e5af}</t>
  </si>
  <si>
    <t>KRYCÍ LIST SOUPISU PRACÍ</t>
  </si>
  <si>
    <t>Objekt:</t>
  </si>
  <si>
    <t>MELNIK 1 - SO-01-Vlastní budova 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</si>
  <si>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</si>
  <si>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</si>
  <si>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</si>
  <si>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</si>
  <si>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</si>
  <si>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</si>
  <si>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</si>
  <si>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</si>
  <si>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</si>
  <si>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</si>
  <si>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</si>
  <si>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</si>
  <si>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</si>
  <si>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</si>
  <si>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</si>
  <si>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</si>
  <si>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</si>
  <si>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</si>
  <si>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</si>
  <si>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</si>
  <si>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</si>
  <si>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</si>
  <si>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</si>
  <si>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</si>
  <si>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</si>
  <si>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</si>
  <si>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</si>
  <si>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</si>
  <si>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</si>
  <si>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</si>
  <si>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</si>
  <si>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</si>
  <si>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</si>
  <si>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</si>
  <si>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</si>
  <si>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</si>
  <si>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</si>
  <si>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</si>
  <si>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</si>
  <si>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</si>
  <si>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</si>
  <si>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</si>
  <si>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</si>
  <si>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</si>
  <si>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</si>
  <si>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</si>
  <si>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</si>
  <si>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</si>
  <si>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</si>
  <si>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</si>
  <si>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4</t>
  </si>
  <si>
    <t>1508987926</t>
  </si>
  <si>
    <t>174101101</t>
  </si>
  <si>
    <t>Zásyp jam, šachet rýh nebo kolem objektů sypaninou se zhutněním</t>
  </si>
  <si>
    <t>-682251749</t>
  </si>
  <si>
    <t>3</t>
  </si>
  <si>
    <t>181111111</t>
  </si>
  <si>
    <t>Plošná úprava terénu do 500 m2 zemina tř 1 až 4 nerovnosti do 100 mm v rovinně a svahu do 1:5</t>
  </si>
  <si>
    <t>m2</t>
  </si>
  <si>
    <t>416427263</t>
  </si>
  <si>
    <t>181411131</t>
  </si>
  <si>
    <t>Založení parkového trávníku výsevem plochy do 1000 m2 v rovině a ve svahu do 1:5</t>
  </si>
  <si>
    <t>398966970</t>
  </si>
  <si>
    <t>5</t>
  </si>
  <si>
    <t>M</t>
  </si>
  <si>
    <t>00572410</t>
  </si>
  <si>
    <t>osivo směs travní parková</t>
  </si>
  <si>
    <t>kg</t>
  </si>
  <si>
    <t>8</t>
  </si>
  <si>
    <t>-459348972</t>
  </si>
  <si>
    <t>6</t>
  </si>
  <si>
    <t>Úpravy povrchů, podlahy a osazování výplní</t>
  </si>
  <si>
    <t>622143004</t>
  </si>
  <si>
    <t>Montáž omítkových samolepících začišťovacích profilů pro spojení s okenním rámem</t>
  </si>
  <si>
    <t>m</t>
  </si>
  <si>
    <t>784989182</t>
  </si>
  <si>
    <t>7</t>
  </si>
  <si>
    <t>59051476</t>
  </si>
  <si>
    <t>profil okenní začišťovací se sklovláknitou armovací tkaninou 9 mm/2,4 m</t>
  </si>
  <si>
    <t>-914975422</t>
  </si>
  <si>
    <t>622211031</t>
  </si>
  <si>
    <t>Montáž kontaktního zateplení vnějších stěn z polystyrénových desek tl do 160 mm</t>
  </si>
  <si>
    <t>1123011235</t>
  </si>
  <si>
    <t>9</t>
  </si>
  <si>
    <t>28375952</t>
  </si>
  <si>
    <t>deska EPS 70 fasádní λ=0,039 tl 160mm</t>
  </si>
  <si>
    <t>1992239058</t>
  </si>
  <si>
    <t>10</t>
  </si>
  <si>
    <t>-1665494714</t>
  </si>
  <si>
    <t>11</t>
  </si>
  <si>
    <t>ISV.8591057302787</t>
  </si>
  <si>
    <t>EPS PERIMETR 140mm, λD = 0,034 (W·m-1·K-1),1250 x 600 x 140 mm, izolační desky s minimální nasákavostí pro konstrukce v přímém styku s vlhkostí a vysokým zatížením, např. základových desek apod.</t>
  </si>
  <si>
    <t>1163268510</t>
  </si>
  <si>
    <t>12</t>
  </si>
  <si>
    <t>622212001</t>
  </si>
  <si>
    <t>Montáž kontaktního zateplení vnějšího ostění hl. špalety do 200 mm z polystyrenu tl do 40 mm</t>
  </si>
  <si>
    <t>-1694521431</t>
  </si>
  <si>
    <t>13</t>
  </si>
  <si>
    <t>28376361</t>
  </si>
  <si>
    <t>deska XPS hladký povrch λ=0,034 tl 30mm</t>
  </si>
  <si>
    <t>-1040677589</t>
  </si>
  <si>
    <t>14</t>
  </si>
  <si>
    <t>622252002</t>
  </si>
  <si>
    <t>Montáž ostatních lišt kontaktního zateplení</t>
  </si>
  <si>
    <t>103477892</t>
  </si>
  <si>
    <t>59051486</t>
  </si>
  <si>
    <t>lišta rohová PVC 10/15cm s tkaninou</t>
  </si>
  <si>
    <t>179143103</t>
  </si>
  <si>
    <t>16</t>
  </si>
  <si>
    <t>622325102</t>
  </si>
  <si>
    <t>Oprava vnější vápenocementové hladké omítky složitosti 1 stěn v rozsahu do 30%</t>
  </si>
  <si>
    <t>1091438558</t>
  </si>
  <si>
    <t>17</t>
  </si>
  <si>
    <t>622511111</t>
  </si>
  <si>
    <t>Tenkovrstvá akrylátová mozaiková střednězrnná omítka včetně penetrace vnějších stěn</t>
  </si>
  <si>
    <t>220526233</t>
  </si>
  <si>
    <t>18</t>
  </si>
  <si>
    <t>622531031</t>
  </si>
  <si>
    <t>Tenkovrstvá silikonová zrnitá omítka tl. 3,0 mm včetně penetrace vnějších stěn</t>
  </si>
  <si>
    <t>-390181271</t>
  </si>
  <si>
    <t>19</t>
  </si>
  <si>
    <t>623531031</t>
  </si>
  <si>
    <t>Tenkovrstvá silikonová zrnitá omítka tl. 3,0 mm včetně penetrace vnějších pilířů nebo sloupů</t>
  </si>
  <si>
    <t>-2116414110</t>
  </si>
  <si>
    <t>20</t>
  </si>
  <si>
    <t>629991011</t>
  </si>
  <si>
    <t>Zakrytí výplní otvorů a svislých ploch fólií přilepenou lepící páskou</t>
  </si>
  <si>
    <t>-1328599361</t>
  </si>
  <si>
    <t>629995101</t>
  </si>
  <si>
    <t>Očištění vnějších ploch tlakovou vodou</t>
  </si>
  <si>
    <t>351595359</t>
  </si>
  <si>
    <t>22</t>
  </si>
  <si>
    <t>632481212</t>
  </si>
  <si>
    <t>Separační vrstva z asfaltovaného pásu skelná rohož</t>
  </si>
  <si>
    <t>1231387275</t>
  </si>
  <si>
    <t>23</t>
  </si>
  <si>
    <t>635111241</t>
  </si>
  <si>
    <t>Násyp pod podlahy z hrubého kameniva 8-16 se zhutněním</t>
  </si>
  <si>
    <t>-388374377</t>
  </si>
  <si>
    <t>24</t>
  </si>
  <si>
    <t>637211121</t>
  </si>
  <si>
    <t>Okapový chodník z betonových dlaždic tl 40 mm kladených do písku se zalitím spár MC</t>
  </si>
  <si>
    <t>-303338249</t>
  </si>
  <si>
    <t>25</t>
  </si>
  <si>
    <t>637311131</t>
  </si>
  <si>
    <t>Okapový chodník z betonových záhonových obrubníků lože beton</t>
  </si>
  <si>
    <t>1805451289</t>
  </si>
  <si>
    <t>Ostatní konstrukce a práce, bourání</t>
  </si>
  <si>
    <t>26</t>
  </si>
  <si>
    <t>919726122</t>
  </si>
  <si>
    <t>Geotextilie pro ochranu, separaci a filtraci netkaná měrná hmotnost do 300 g/m2</t>
  </si>
  <si>
    <t>1994576760</t>
  </si>
  <si>
    <t>27</t>
  </si>
  <si>
    <t>941111121</t>
  </si>
  <si>
    <t>Montáž lešení řadového trubkového lehkého s podlahami zatížení do 200 kg/m2 š do 1,2 m v do 10 m</t>
  </si>
  <si>
    <t>954444873</t>
  </si>
  <si>
    <t>28</t>
  </si>
  <si>
    <t>941111821</t>
  </si>
  <si>
    <t>Demontáž lešení řadového trubkového lehkého s podlahami zatížení do 200 kg/m2 š do 1,2 m v do 10 m</t>
  </si>
  <si>
    <t>-1602346420</t>
  </si>
  <si>
    <t>29</t>
  </si>
  <si>
    <t>941112221</t>
  </si>
  <si>
    <t>Příplatek k lešení řadovému trubkovému lehkému bez podlah š 1,2 m v 10m za první a ZKD den použití</t>
  </si>
  <si>
    <t>-364167967</t>
  </si>
  <si>
    <t>30</t>
  </si>
  <si>
    <t>944511111</t>
  </si>
  <si>
    <t>Montáž ochranné sítě z textilie z umělých vláken</t>
  </si>
  <si>
    <t>-1862398984</t>
  </si>
  <si>
    <t>31</t>
  </si>
  <si>
    <t>944511211</t>
  </si>
  <si>
    <t>Příplatek k ochranné síti za první a ZKD den použití</t>
  </si>
  <si>
    <t>-196905049</t>
  </si>
  <si>
    <t>32</t>
  </si>
  <si>
    <t>944511811</t>
  </si>
  <si>
    <t>Demontáž ochranné sítě z textilie z umělých vláken</t>
  </si>
  <si>
    <t>-1839714786</t>
  </si>
  <si>
    <t>33</t>
  </si>
  <si>
    <t>965081353</t>
  </si>
  <si>
    <t>Bourání podlah z dlaždic betonových, teracových nebo čedičových tl přes 40 mm plochy přes 1 m2</t>
  </si>
  <si>
    <t>1137814572</t>
  </si>
  <si>
    <t>34</t>
  </si>
  <si>
    <t>966080103</t>
  </si>
  <si>
    <t>Bourání kontaktního zateplení z polystyrenových desek tloušťky do 120 mm</t>
  </si>
  <si>
    <t>834182749</t>
  </si>
  <si>
    <t>35</t>
  </si>
  <si>
    <t>968072355</t>
  </si>
  <si>
    <t>Vybourání kovových rámů oken zdvojených včetně křídel pl do 2 m2</t>
  </si>
  <si>
    <t>715268430</t>
  </si>
  <si>
    <t>36</t>
  </si>
  <si>
    <t>968072356</t>
  </si>
  <si>
    <t>Vybourání kovových rámů oken zdvojených včetně křídel pl do 4 m2</t>
  </si>
  <si>
    <t>1426575634</t>
  </si>
  <si>
    <t>37</t>
  </si>
  <si>
    <t>968072455</t>
  </si>
  <si>
    <t>Vybourání kovových dveřních zárubní pl do 2 m2</t>
  </si>
  <si>
    <t>-1317703194</t>
  </si>
  <si>
    <t>38</t>
  </si>
  <si>
    <t>978015341</t>
  </si>
  <si>
    <t>Otlučení (osekání) vnější vápenné nebo vápenocementové omítky stupně členitosti 1 a 2 rozsahu do 30%</t>
  </si>
  <si>
    <t>1377783567</t>
  </si>
  <si>
    <t>39</t>
  </si>
  <si>
    <t>985131311</t>
  </si>
  <si>
    <t>Ruční dočištění ploch stěn, rubu kleneb a podlah ocelových kartáči</t>
  </si>
  <si>
    <t>-406219447</t>
  </si>
  <si>
    <t>997</t>
  </si>
  <si>
    <t>Přesun sutě</t>
  </si>
  <si>
    <t>40</t>
  </si>
  <si>
    <t>997013113</t>
  </si>
  <si>
    <t>Vnitrostaveništní doprava suti a vybouraných hmot pro budovy v do 12 m s použitím mechanizace</t>
  </si>
  <si>
    <t>t</t>
  </si>
  <si>
    <t>96269269</t>
  </si>
  <si>
    <t>41</t>
  </si>
  <si>
    <t>997013501</t>
  </si>
  <si>
    <t>Odvoz suti a vybouraných hmot na skládku nebo meziskládku do 1 km se složením</t>
  </si>
  <si>
    <t>-1238790410</t>
  </si>
  <si>
    <t>42</t>
  </si>
  <si>
    <t>997013509</t>
  </si>
  <si>
    <t>Příplatek k odvozu suti a vybouraných hmot na skládku ZKD 1 km přes 1 km</t>
  </si>
  <si>
    <t>-1166608550</t>
  </si>
  <si>
    <t>43</t>
  </si>
  <si>
    <t>997013831</t>
  </si>
  <si>
    <t>Poplatek za uložení na skládce (skládkovné) stavebního odpadu směsného kód odpadu 170 904</t>
  </si>
  <si>
    <t>-359836220</t>
  </si>
  <si>
    <t>998</t>
  </si>
  <si>
    <t>Přesun hmot</t>
  </si>
  <si>
    <t>44</t>
  </si>
  <si>
    <t>998011002</t>
  </si>
  <si>
    <t>Přesun hmot pro budovy zděné v do 12 m</t>
  </si>
  <si>
    <t>177002652</t>
  </si>
  <si>
    <t>PSV</t>
  </si>
  <si>
    <t>Práce a dodávky PSV</t>
  </si>
  <si>
    <t>711</t>
  </si>
  <si>
    <t>Izolace proti vodě, vlhkosti a plynům</t>
  </si>
  <si>
    <t>45</t>
  </si>
  <si>
    <t>711112001</t>
  </si>
  <si>
    <t>Provedení izolace proti zemní vlhkosti svislé za studena nátěrem penetračním</t>
  </si>
  <si>
    <t>-630676374</t>
  </si>
  <si>
    <t>46</t>
  </si>
  <si>
    <t>11163150</t>
  </si>
  <si>
    <t>lak penetrační asfaltový</t>
  </si>
  <si>
    <t>-90266709</t>
  </si>
  <si>
    <t>47</t>
  </si>
  <si>
    <t>711142559</t>
  </si>
  <si>
    <t>Provedení izolace proti zemní vlhkosti pásy přitavením svislé NAIP</t>
  </si>
  <si>
    <t>-2109635422</t>
  </si>
  <si>
    <t>48</t>
  </si>
  <si>
    <t>KVK.0021728.URS</t>
  </si>
  <si>
    <t>Hydroizolační pás z oxidovaného asfaltu s vložkou ze skelné rohože a s povrchovou úpravou minerálním jemnozrnným posypem (role/7,5m2)</t>
  </si>
  <si>
    <t>-1209058972</t>
  </si>
  <si>
    <t>49</t>
  </si>
  <si>
    <t>711161212</t>
  </si>
  <si>
    <t>Izolace proti zemní vlhkosti nopovou fólií svislá, nopek v 8,0 mm, tl do 0,6 mm</t>
  </si>
  <si>
    <t>1212309999</t>
  </si>
  <si>
    <t>50</t>
  </si>
  <si>
    <t>711161383</t>
  </si>
  <si>
    <t>Izolace proti zemní vlhkosti nopovou fólií ukončení horní lištou</t>
  </si>
  <si>
    <t>896966707</t>
  </si>
  <si>
    <t>51</t>
  </si>
  <si>
    <t>998711202</t>
  </si>
  <si>
    <t>Přesun hmot procentní pro izolace proti vodě, vlhkosti a plynům v objektech v do 12 m</t>
  </si>
  <si>
    <t>%</t>
  </si>
  <si>
    <t>1874943136</t>
  </si>
  <si>
    <t>712</t>
  </si>
  <si>
    <t>Povlakové krytiny</t>
  </si>
  <si>
    <t>52</t>
  </si>
  <si>
    <t>712363611</t>
  </si>
  <si>
    <t>Provedení povlak krytiny mechanicky kotvenou  TI tl přes 240mm vnitřní pol,budova v do 18m</t>
  </si>
  <si>
    <t>-1633439100</t>
  </si>
  <si>
    <t>53</t>
  </si>
  <si>
    <t>28322012</t>
  </si>
  <si>
    <t>fólie hydroizolační střešní mPVC mechanicky kotvená tl 1,5mm šedá</t>
  </si>
  <si>
    <t>-206049070</t>
  </si>
  <si>
    <t>54</t>
  </si>
  <si>
    <t>712391176</t>
  </si>
  <si>
    <t>Provedení povlakové krytiny střech do 10° připevnění izolace kotvícími terči vč. dodávky</t>
  </si>
  <si>
    <t>kus</t>
  </si>
  <si>
    <t>1733846168</t>
  </si>
  <si>
    <t>55</t>
  </si>
  <si>
    <t>712400831</t>
  </si>
  <si>
    <t>Odstranění povlakové krytiny střech do 30° jednovrstvé</t>
  </si>
  <si>
    <t>343595148</t>
  </si>
  <si>
    <t>713</t>
  </si>
  <si>
    <t>Izolace tepelné</t>
  </si>
  <si>
    <t>56</t>
  </si>
  <si>
    <t>713110811</t>
  </si>
  <si>
    <t>Odstranění tepelné izolace stropů volně kladené z vláknitých materiálů tl do 100 mm</t>
  </si>
  <si>
    <t>1187990825</t>
  </si>
  <si>
    <t>57</t>
  </si>
  <si>
    <t>713110821</t>
  </si>
  <si>
    <t>Odstranění tepelné izolace stropů volně kladené z polystyrenu tl do 100 mm</t>
  </si>
  <si>
    <t>-1730148050</t>
  </si>
  <si>
    <t>58</t>
  </si>
  <si>
    <t>713151131</t>
  </si>
  <si>
    <t>Montáž izolace tepelné střech šikmých kladené volně nad krokve rohoží, pásů, desek sklonu do 30°</t>
  </si>
  <si>
    <t>1612242371</t>
  </si>
  <si>
    <t>59</t>
  </si>
  <si>
    <t>28375990</t>
  </si>
  <si>
    <t>deska EPS 150 pro trvalé zatížení v tlaku (max. 3000 kg/m2) tl 140mm</t>
  </si>
  <si>
    <t>884469344</t>
  </si>
  <si>
    <t>721</t>
  </si>
  <si>
    <t>Zdravotechnika - vnitřní kanalizace</t>
  </si>
  <si>
    <t>60</t>
  </si>
  <si>
    <t>721242105</t>
  </si>
  <si>
    <t>Lapač střešních splavenin z PP se zápachovou klapkou a lapacím košem DN 110</t>
  </si>
  <si>
    <t>-324709491</t>
  </si>
  <si>
    <t>61</t>
  </si>
  <si>
    <t>721242803</t>
  </si>
  <si>
    <t>Demontáž lapače střešních splavenin DN 110</t>
  </si>
  <si>
    <t>-821748982</t>
  </si>
  <si>
    <t>62</t>
  </si>
  <si>
    <t>998721202</t>
  </si>
  <si>
    <t>Přesun hmot procentní pro vnitřní kanalizace v objektech v do 12 m</t>
  </si>
  <si>
    <t>-1451667161</t>
  </si>
  <si>
    <t>751</t>
  </si>
  <si>
    <t>Vzduchotechnika</t>
  </si>
  <si>
    <t>63</t>
  </si>
  <si>
    <t>751111811</t>
  </si>
  <si>
    <t>Demontáž ventilátoru axiálního nízkotlakého kruhové potrubí D do 200 mm</t>
  </si>
  <si>
    <t>-2067926599</t>
  </si>
  <si>
    <t>762</t>
  </si>
  <si>
    <t>Konstrukce tesařské</t>
  </si>
  <si>
    <t>64</t>
  </si>
  <si>
    <t>762341027</t>
  </si>
  <si>
    <t>Bednění střech rovných z desek OSB tl 25 mm na pero a drážku šroubovaných na krokve</t>
  </si>
  <si>
    <t>1432392078</t>
  </si>
  <si>
    <t>65</t>
  </si>
  <si>
    <t>762511244</t>
  </si>
  <si>
    <t>Podlahové kce podkladové z desek OSB tl 18 mm na sraz šroubovaných</t>
  </si>
  <si>
    <t>1343122216</t>
  </si>
  <si>
    <t>66</t>
  </si>
  <si>
    <t>762595001</t>
  </si>
  <si>
    <t>Spojovací prostředky pro položení dřevěných podlah a zakrytí kanálů</t>
  </si>
  <si>
    <t>-2145539393</t>
  </si>
  <si>
    <t>67</t>
  </si>
  <si>
    <t>998762202</t>
  </si>
  <si>
    <t>Přesun hmot procentní pro kce tesařské v objektech v do 12 m</t>
  </si>
  <si>
    <t>-948172773</t>
  </si>
  <si>
    <t>763</t>
  </si>
  <si>
    <t>Konstrukce suché výstavby</t>
  </si>
  <si>
    <t>68</t>
  </si>
  <si>
    <t>763131751</t>
  </si>
  <si>
    <t xml:space="preserve">Montáž parotěsné zábrany </t>
  </si>
  <si>
    <t>-430870083</t>
  </si>
  <si>
    <t>69</t>
  </si>
  <si>
    <t>28329028</t>
  </si>
  <si>
    <t xml:space="preserve">Samolepící asfaltový pás s AL vožkou </t>
  </si>
  <si>
    <t>706536329</t>
  </si>
  <si>
    <t>70</t>
  </si>
  <si>
    <t>998763402</t>
  </si>
  <si>
    <t>Přesun hmot procentní pro sádrokartonové konstrukce v objektech v do 12 m</t>
  </si>
  <si>
    <t>-1087664403</t>
  </si>
  <si>
    <t>764</t>
  </si>
  <si>
    <t>Konstrukce klempířské</t>
  </si>
  <si>
    <t>71</t>
  </si>
  <si>
    <t>764001811</t>
  </si>
  <si>
    <t>Demontáž krycích  lišt na fasádě do suti</t>
  </si>
  <si>
    <t>-2043890175</t>
  </si>
  <si>
    <t>72</t>
  </si>
  <si>
    <t>764001831</t>
  </si>
  <si>
    <t>Demontáž krytiny z taškových tabulí do suti</t>
  </si>
  <si>
    <t>-601197320</t>
  </si>
  <si>
    <t>73</t>
  </si>
  <si>
    <t>764002851</t>
  </si>
  <si>
    <t>Demontáž oplechování parapetů do suti</t>
  </si>
  <si>
    <t>1730730666</t>
  </si>
  <si>
    <t>74</t>
  </si>
  <si>
    <t>764004801</t>
  </si>
  <si>
    <t>Demontáž podokapního žlabu do suti</t>
  </si>
  <si>
    <t>264871785</t>
  </si>
  <si>
    <t>75</t>
  </si>
  <si>
    <t>764004861</t>
  </si>
  <si>
    <t>Demontáž svodu do suti</t>
  </si>
  <si>
    <t>-2107704006</t>
  </si>
  <si>
    <t>76</t>
  </si>
  <si>
    <t>764011621</t>
  </si>
  <si>
    <t>Dilatační připojovací lišta z Pz s povrchovou úpravou včetně tmelení rš 100 mm</t>
  </si>
  <si>
    <t>1357409373</t>
  </si>
  <si>
    <t>77</t>
  </si>
  <si>
    <t>764111651.STJ</t>
  </si>
  <si>
    <t>Krytina střechy rovné z taškových tabulí SATJAM ROOF Classic sklonu do 30°</t>
  </si>
  <si>
    <t>-1026747856</t>
  </si>
  <si>
    <t>78</t>
  </si>
  <si>
    <t>764212661</t>
  </si>
  <si>
    <t>Oplechování rovné okapové hrany z Pz s povrchovou úpravou rš 150 mm</t>
  </si>
  <si>
    <t>-292016223</t>
  </si>
  <si>
    <t>79</t>
  </si>
  <si>
    <t>764212666</t>
  </si>
  <si>
    <t>Oplechování rovné okapové hrany z Pz s povrchovou úpravou rš 475mm</t>
  </si>
  <si>
    <t>2044495064</t>
  </si>
  <si>
    <t>80</t>
  </si>
  <si>
    <t>764216643</t>
  </si>
  <si>
    <t>Oplechování rovných parapetů celoplošně lepené z Pz s povrchovou úpravou rš 270mm</t>
  </si>
  <si>
    <t>-1955258184</t>
  </si>
  <si>
    <t>81</t>
  </si>
  <si>
    <t>764311616</t>
  </si>
  <si>
    <t>Lemování rovných zdí střech s krytinou skládanou z Pz s povrchovou úpravou rš 500 mm</t>
  </si>
  <si>
    <t>1808380339</t>
  </si>
  <si>
    <t>82</t>
  </si>
  <si>
    <t>764511602</t>
  </si>
  <si>
    <t>Žlab podokapní půlkruhový z Pz s povrchovou úpravou rš 330 mm</t>
  </si>
  <si>
    <t>-1002893536</t>
  </si>
  <si>
    <t>83</t>
  </si>
  <si>
    <t>764511642</t>
  </si>
  <si>
    <t>Kotlík oválný (trychtýřový) pro podokapní žlaby z Pz s povrchovou úpravou 330/100 mm</t>
  </si>
  <si>
    <t>-1825513981</t>
  </si>
  <si>
    <t>84</t>
  </si>
  <si>
    <t>764518622</t>
  </si>
  <si>
    <t>Svody kruhové včetně objímek, kolen, odskoků z Pz s povrchovou úpravou průměru 100 mm</t>
  </si>
  <si>
    <t>-711318909</t>
  </si>
  <si>
    <t>85</t>
  </si>
  <si>
    <t>998764202</t>
  </si>
  <si>
    <t>Přesun hmot procentní pro konstrukce klempířské v objektech v do 12 m</t>
  </si>
  <si>
    <t>502413018</t>
  </si>
  <si>
    <t>765</t>
  </si>
  <si>
    <t>Krytina skládaná</t>
  </si>
  <si>
    <t>86</t>
  </si>
  <si>
    <t>765192001</t>
  </si>
  <si>
    <t xml:space="preserve">Nouzové (provizorní) zakrytí střechy deskami OSB </t>
  </si>
  <si>
    <t>-1181624366</t>
  </si>
  <si>
    <t>766</t>
  </si>
  <si>
    <t>Konstrukce truhlářské</t>
  </si>
  <si>
    <t>87</t>
  </si>
  <si>
    <t>766001</t>
  </si>
  <si>
    <t>D+M okna plastová zasklení izolačním trojsklem vč. kování barva bílá sklo čiré  vč. vnitřních parapetů  a parotěsnící a paropropustné pásky</t>
  </si>
  <si>
    <t>881727244</t>
  </si>
  <si>
    <t>88</t>
  </si>
  <si>
    <t>766002</t>
  </si>
  <si>
    <t xml:space="preserve">Přirážka na sklo mléčné </t>
  </si>
  <si>
    <t>-561896958</t>
  </si>
  <si>
    <t>89</t>
  </si>
  <si>
    <t>766003</t>
  </si>
  <si>
    <t>D+M dveře vstupní plastové plné 1kř.  vč.kování 900/2000mm</t>
  </si>
  <si>
    <t>ks</t>
  </si>
  <si>
    <t>2051585894</t>
  </si>
  <si>
    <t>90</t>
  </si>
  <si>
    <t>766004</t>
  </si>
  <si>
    <t>dtto,avšak prosklené sklem bezpečnostním čirým 800/2100mm</t>
  </si>
  <si>
    <t>1390612878</t>
  </si>
  <si>
    <t>91</t>
  </si>
  <si>
    <t>766005</t>
  </si>
  <si>
    <t xml:space="preserve">D+M plastový parapet postforming šířky 200mm tl.20mm </t>
  </si>
  <si>
    <t>bm</t>
  </si>
  <si>
    <t>715493745</t>
  </si>
  <si>
    <t>92</t>
  </si>
  <si>
    <t>766441821</t>
  </si>
  <si>
    <t>Demontáž parapetních desek dřevěných nebo plastových šířky do 30 cm délky přes 1,0 m</t>
  </si>
  <si>
    <t>1698065819</t>
  </si>
  <si>
    <t>93</t>
  </si>
  <si>
    <t>998766202</t>
  </si>
  <si>
    <t>Přesun hmot procentní pro konstrukce truhlářské v objektech v do 12 m</t>
  </si>
  <si>
    <t>1234206782</t>
  </si>
  <si>
    <t>767</t>
  </si>
  <si>
    <t>Konstrukce zámečnické</t>
  </si>
  <si>
    <t>94</t>
  </si>
  <si>
    <t>767001</t>
  </si>
  <si>
    <t xml:space="preserve">D+M vnitřní žaluzie hliníkové </t>
  </si>
  <si>
    <t>-1769705119</t>
  </si>
  <si>
    <t>95</t>
  </si>
  <si>
    <t>767002</t>
  </si>
  <si>
    <t xml:space="preserve">D+M ocelový žebřík na střechu tělocvičny vč. ochranného koše žárově zinkováno vč.podkl. panelu </t>
  </si>
  <si>
    <t>-1236507869</t>
  </si>
  <si>
    <t>96</t>
  </si>
  <si>
    <t>767581803</t>
  </si>
  <si>
    <t>Demontáž podhledu tvarovaný plech</t>
  </si>
  <si>
    <t>1576840146</t>
  </si>
  <si>
    <t>97</t>
  </si>
  <si>
    <t>767582800</t>
  </si>
  <si>
    <t>Demontáž roštu podhledu</t>
  </si>
  <si>
    <t>2019138835</t>
  </si>
  <si>
    <t>98</t>
  </si>
  <si>
    <t>767810811</t>
  </si>
  <si>
    <t>Demontáž mřížek větracích ocelových čtyřhranných nebo kruhových</t>
  </si>
  <si>
    <t>-1180119876</t>
  </si>
  <si>
    <t>99</t>
  </si>
  <si>
    <t>767832801</t>
  </si>
  <si>
    <t>Demontáž venkovních požárních žebříků se ochranným košem</t>
  </si>
  <si>
    <t>-1226375352</t>
  </si>
  <si>
    <t>100</t>
  </si>
  <si>
    <t>767996801</t>
  </si>
  <si>
    <t>Demontáž atypických zámečnických konstrukcí rozebráním hmotnosti jednotlivých dílů do 50 kg</t>
  </si>
  <si>
    <t>-1899662595</t>
  </si>
  <si>
    <t>783</t>
  </si>
  <si>
    <t>Dokončovací práce - nátěry</t>
  </si>
  <si>
    <t>101</t>
  </si>
  <si>
    <t>783813141</t>
  </si>
  <si>
    <t>Penetrační syntetický nátěr lícového zdiva</t>
  </si>
  <si>
    <t>991167012</t>
  </si>
  <si>
    <t>784</t>
  </si>
  <si>
    <t>Dokončovací práce - malby a tapety</t>
  </si>
  <si>
    <t>102</t>
  </si>
  <si>
    <t>784181101</t>
  </si>
  <si>
    <t>Základní akrylátová jednonásobná penetrace podkladu v místnostech výšky do 3,80m</t>
  </si>
  <si>
    <t>793817527</t>
  </si>
  <si>
    <t>103</t>
  </si>
  <si>
    <t>784311011</t>
  </si>
  <si>
    <t>Dvojnásobné bílé malby ze suchých směsí (práškových) v místnostech výšky do 3,80 m</t>
  </si>
  <si>
    <t>-1773030675</t>
  </si>
  <si>
    <t>VRN</t>
  </si>
  <si>
    <t>Vedlejší rozpočtové náklady</t>
  </si>
  <si>
    <t>VRN1</t>
  </si>
  <si>
    <t>Průzkumné, geodetické a projektové práce</t>
  </si>
  <si>
    <t>104</t>
  </si>
  <si>
    <t>011503000</t>
  </si>
  <si>
    <t xml:space="preserve">Stavební průzkum-provedení sond do střešní konstrukce pro zjištění stavu ocelových vazníků </t>
  </si>
  <si>
    <t>soubor</t>
  </si>
  <si>
    <t>1024</t>
  </si>
  <si>
    <t>1960579667</t>
  </si>
  <si>
    <t>105</t>
  </si>
  <si>
    <t>012002000</t>
  </si>
  <si>
    <t>Geodetické práce-vytýčení inženýrských sítí</t>
  </si>
  <si>
    <t>-1146230048</t>
  </si>
  <si>
    <t>106</t>
  </si>
  <si>
    <t>013002000</t>
  </si>
  <si>
    <t xml:space="preserve">Projektové práce-dokumentace skutečného provedení </t>
  </si>
  <si>
    <t>-1528180611</t>
  </si>
  <si>
    <t>VRN3</t>
  </si>
  <si>
    <t>Zařízení staveniště</t>
  </si>
  <si>
    <t>107</t>
  </si>
  <si>
    <t>032002000</t>
  </si>
  <si>
    <t>Vybavení staveniště-mobilní WC,sklad,kancelář,zdvihací mechanizmy</t>
  </si>
  <si>
    <t>1879878914</t>
  </si>
  <si>
    <t>108</t>
  </si>
  <si>
    <t>033002000</t>
  </si>
  <si>
    <t>Připojení staveniště na inženýrské sítě-voda,elektro</t>
  </si>
  <si>
    <t>1286729433</t>
  </si>
  <si>
    <t>109</t>
  </si>
  <si>
    <t>034002000</t>
  </si>
  <si>
    <t>Zabezpečení staveniště-provizorní oplocení,výkopové práce</t>
  </si>
  <si>
    <t>1973334625</t>
  </si>
  <si>
    <t>110</t>
  </si>
  <si>
    <t>039002000</t>
  </si>
  <si>
    <t>Zrušení zařízení staveniště</t>
  </si>
  <si>
    <t>-513933466</t>
  </si>
  <si>
    <t>VRN4</t>
  </si>
  <si>
    <t>Inženýrská činnost</t>
  </si>
  <si>
    <t>111</t>
  </si>
  <si>
    <t>043002000</t>
  </si>
  <si>
    <t>Zkoušky a ostatní měření</t>
  </si>
  <si>
    <t>1058314224</t>
  </si>
  <si>
    <t>112</t>
  </si>
  <si>
    <t>043203000</t>
  </si>
  <si>
    <t>Měření bez rozlišení-statické posouzení stavu hlavních nosných konstrukcí střechy</t>
  </si>
  <si>
    <t>-1732616300</t>
  </si>
  <si>
    <t>MELNIK 2 - SO-01-Vlastní budova-hromosvod</t>
  </si>
  <si>
    <t>K Učilišti 2566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</si>
  <si>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</si>
  <si>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 xml:space="preserve">    741 - Elektroinstalace - silnoproud</t>
  </si>
  <si>
    <t>M - Práce a dodávky M</t>
  </si>
  <si>
    <t xml:space="preserve">    46-M - Zemní práce při extr.mont.pracích</t>
  </si>
  <si>
    <t xml:space="preserve">    58-M - Revize vyhrazených technických zařízení</t>
  </si>
  <si>
    <t>741</t>
  </si>
  <si>
    <t>Elektroinstalace - silnoproud</t>
  </si>
  <si>
    <t>741112131R</t>
  </si>
  <si>
    <t xml:space="preserve">Montáž rozvodka nástěnnádo zateplení </t>
  </si>
  <si>
    <t>1420218345</t>
  </si>
  <si>
    <t>1690005122</t>
  </si>
  <si>
    <t>Deska montážní do zateplení, MDZ XL 300</t>
  </si>
  <si>
    <t>-2123439708</t>
  </si>
  <si>
    <t>741410021</t>
  </si>
  <si>
    <t>Montáž vodič uzemňovací pásek průřezu do 120 mm2 v městské zástavbě v zemi</t>
  </si>
  <si>
    <t>713405194</t>
  </si>
  <si>
    <t>35442062</t>
  </si>
  <si>
    <t>pás zemnící 30x4mm FeZn</t>
  </si>
  <si>
    <t>-72474684</t>
  </si>
  <si>
    <t>741410041</t>
  </si>
  <si>
    <t>Montáž vodič uzemňovací drát nebo lano D do 10 mm v městské zástavbě</t>
  </si>
  <si>
    <t>48152482</t>
  </si>
  <si>
    <t>1208516</t>
  </si>
  <si>
    <t>DRAT FEZN RD 10MM S IZOLACI /800110/</t>
  </si>
  <si>
    <t>781213380</t>
  </si>
  <si>
    <t>741420001</t>
  </si>
  <si>
    <t>Montáž drát nebo lano hromosvodné svodové D do 10 mm s podpěrou</t>
  </si>
  <si>
    <t>2040929083</t>
  </si>
  <si>
    <t>1229411</t>
  </si>
  <si>
    <t>DRAT ALMGSI RD 8 /840018/ ORIGINAL NEMEC</t>
  </si>
  <si>
    <t>-2031281885</t>
  </si>
  <si>
    <t>741420021</t>
  </si>
  <si>
    <t>Montáž svorka hromosvodná se 2 šrouby</t>
  </si>
  <si>
    <t>103559518</t>
  </si>
  <si>
    <t>1284777</t>
  </si>
  <si>
    <t>SVORKA PRIPOJ. RD78-12,5/40 /610010</t>
  </si>
  <si>
    <t>-1395405108</t>
  </si>
  <si>
    <t>1256349</t>
  </si>
  <si>
    <t>SVORKA SZ ES RD 8-10MM /463010/</t>
  </si>
  <si>
    <t>208007767</t>
  </si>
  <si>
    <t>1004211</t>
  </si>
  <si>
    <t>CISELNY STITEK BEZ CISLA /480003/</t>
  </si>
  <si>
    <t>2125614216</t>
  </si>
  <si>
    <t>10.341.514</t>
  </si>
  <si>
    <t>Svorka 339050 okapová FeZn</t>
  </si>
  <si>
    <t>KS</t>
  </si>
  <si>
    <t>-1084721335</t>
  </si>
  <si>
    <t>10.341.467</t>
  </si>
  <si>
    <t>Svorka 306020 FeZn</t>
  </si>
  <si>
    <t>-2134802771</t>
  </si>
  <si>
    <t>1235004</t>
  </si>
  <si>
    <t>SVORKA MV FEZN 8-16MM /392050/</t>
  </si>
  <si>
    <t>-200169937</t>
  </si>
  <si>
    <t>10.342.927</t>
  </si>
  <si>
    <t>Svorka 308041 FeZn MAXI MV.</t>
  </si>
  <si>
    <t>1162831265</t>
  </si>
  <si>
    <t>1374282</t>
  </si>
  <si>
    <t>SVORKA SP FEZN KOLMA 6-10 MM /372110/</t>
  </si>
  <si>
    <t>1843495242</t>
  </si>
  <si>
    <t>741420022</t>
  </si>
  <si>
    <t>Montáž svorka hromosvodná se 3 šrouby</t>
  </si>
  <si>
    <t>-249448579</t>
  </si>
  <si>
    <t>1214593</t>
  </si>
  <si>
    <t>KRIZOVA SVORKA S DESKOU RD8-10 /319209/</t>
  </si>
  <si>
    <t>1198219219</t>
  </si>
  <si>
    <t>741420031</t>
  </si>
  <si>
    <t>Montáž svorka hromosvodná na potrubí D do 200 mm se zhotovením</t>
  </si>
  <si>
    <t>-1857767545</t>
  </si>
  <si>
    <t>10.342.636</t>
  </si>
  <si>
    <t>Podpěra 200079 nerez okap.</t>
  </si>
  <si>
    <t>927823415</t>
  </si>
  <si>
    <t>741420043R</t>
  </si>
  <si>
    <t>Montáž vedení hromosvodné-podpěra do XPS</t>
  </si>
  <si>
    <t>539776972</t>
  </si>
  <si>
    <t>1228125</t>
  </si>
  <si>
    <t>PODPERA VEDENI RD 8-10 /274160/</t>
  </si>
  <si>
    <t>-414556228</t>
  </si>
  <si>
    <t>10.341.925</t>
  </si>
  <si>
    <t>Hmoždinka 200601 85mm plast</t>
  </si>
  <si>
    <t>1230355125</t>
  </si>
  <si>
    <t>741420045R</t>
  </si>
  <si>
    <t>Montáž vedení hromosvodné-podpěra na ploché střechy</t>
  </si>
  <si>
    <t>2056380775</t>
  </si>
  <si>
    <t>10.342.030</t>
  </si>
  <si>
    <t>Podpěra 253050 FB 2</t>
  </si>
  <si>
    <t>-990284667</t>
  </si>
  <si>
    <t>741440031</t>
  </si>
  <si>
    <t>Montáž tyč zemnicí délky do 2 m</t>
  </si>
  <si>
    <t>1799672503</t>
  </si>
  <si>
    <t>35441055</t>
  </si>
  <si>
    <t>tyč jímací s kovaným hrotem 1500 mm FeZn</t>
  </si>
  <si>
    <t>102760534</t>
  </si>
  <si>
    <t>Práce a dodávky M</t>
  </si>
  <si>
    <t>46-M</t>
  </si>
  <si>
    <t>Zemní práce při extr.mont.pracích</t>
  </si>
  <si>
    <t>460150644</t>
  </si>
  <si>
    <t>Hloubení kabelových zapažených i nezapažených rýh ručně š 65 cm, hl 80 cm, v hornině tř 4</t>
  </si>
  <si>
    <t>1519052505</t>
  </si>
  <si>
    <t>460560644</t>
  </si>
  <si>
    <t>Zásyp rýh ručně šířky 65 cm, hloubky 80 cm, z horniny třídy 4</t>
  </si>
  <si>
    <t>1299323249</t>
  </si>
  <si>
    <t>58-M</t>
  </si>
  <si>
    <t>Revize vyhrazených technických zařízení</t>
  </si>
  <si>
    <t>580105012</t>
  </si>
  <si>
    <t>Kontrola stavu ochrany před úderem blesku hřebenové soustavy do 8 svodů</t>
  </si>
  <si>
    <t>svod</t>
  </si>
  <si>
    <t>1629838524</t>
  </si>
  <si>
    <t>580105062</t>
  </si>
  <si>
    <t>Měření zemního odporu do 8 svodů</t>
  </si>
  <si>
    <t>měření</t>
  </si>
  <si>
    <t>-330609695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</si>
</sst>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theme="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</xf>
    <xf numFmtId="0" fontId="19" fillId="5" borderId="0" xfId="0" applyFont="1" applyFill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1" fillId="0" borderId="0" xfId="0" applyNumberFormat="1" applyFont="1" applyAlignment="1" applyProtection="1"/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Protection="1"/>
    <xf numFmtId="0" fontId="0" fillId="0" borderId="3" xfId="0" applyBorder="1" applyProtection="1"/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left" vertical="center"/>
    </xf>
    <xf numFmtId="0" fontId="19" fillId="5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0" fillId="3" borderId="14" xfId="0" applyFont="1" applyFill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2" fillId="0" borderId="3" xfId="0" applyFont="1" applyBorder="1" applyAlignment="1" applyProtection="1">
      <alignment vertical="center"/>
    </xf>
    <xf numFmtId="0" fontId="31" fillId="3" borderId="14" xfId="0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27" fillId="0" borderId="0" xfId="0" applyFont="1" applyAlignment="1" applyProtection="1">
      <alignment horizontal="left" vertical="center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4" fontId="31" fillId="6" borderId="22" xfId="0" applyNumberFormat="1" applyFont="1" applyFill="1" applyBorder="1" applyAlignment="1" applyProtection="1">
      <alignment vertical="center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" fontId="34" fillId="0" borderId="3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6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zoomScale="85" zoomScaleNormal="85" workbookViewId="0">
      <selection activeCell="AR26" sqref="AR2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84" t="s">
        <v>5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95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17"/>
      <c r="BE5" s="274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29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17"/>
      <c r="BE6" s="275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75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71"/>
      <c r="AR8" s="17"/>
      <c r="BE8" s="275"/>
      <c r="BS8" s="14" t="s">
        <v>6</v>
      </c>
    </row>
    <row r="9" spans="1:74" s="1" customFormat="1" ht="14.45" customHeight="1" x14ac:dyDescent="0.2">
      <c r="B9" s="17"/>
      <c r="AR9" s="17"/>
      <c r="BE9" s="275"/>
      <c r="BS9" s="14" t="s">
        <v>6</v>
      </c>
    </row>
    <row r="10" spans="1:74" s="1" customFormat="1" ht="12" customHeight="1" x14ac:dyDescent="0.2">
      <c r="B10" s="17"/>
      <c r="D10" s="24" t="s">
        <v>23</v>
      </c>
      <c r="AK10" s="24" t="s">
        <v>24</v>
      </c>
      <c r="AN10" s="22" t="s">
        <v>1</v>
      </c>
      <c r="AR10" s="17"/>
      <c r="BE10" s="275"/>
      <c r="BS10" s="14" t="s">
        <v>6</v>
      </c>
    </row>
    <row r="11" spans="1:74" s="1" customFormat="1" ht="18.399999999999999" customHeight="1" x14ac:dyDescent="0.2">
      <c r="B11" s="17"/>
      <c r="E11" s="22" t="s">
        <v>25</v>
      </c>
      <c r="AK11" s="24" t="s">
        <v>26</v>
      </c>
      <c r="AN11" s="22" t="s">
        <v>1</v>
      </c>
      <c r="AR11" s="17"/>
      <c r="BE11" s="275"/>
      <c r="BS11" s="14" t="s">
        <v>6</v>
      </c>
    </row>
    <row r="12" spans="1:74" s="1" customFormat="1" ht="6.95" customHeight="1" x14ac:dyDescent="0.2">
      <c r="B12" s="17"/>
      <c r="AR12" s="17"/>
      <c r="BE12" s="275"/>
      <c r="BS12" s="14" t="s">
        <v>6</v>
      </c>
    </row>
    <row r="13" spans="1:74" s="1" customFormat="1" ht="12" customHeight="1" x14ac:dyDescent="0.2">
      <c r="B13" s="17"/>
      <c r="D13" s="24" t="s">
        <v>27</v>
      </c>
      <c r="AK13" s="24" t="s">
        <v>24</v>
      </c>
      <c r="AN13" s="272" t="s">
        <v>28</v>
      </c>
      <c r="AR13" s="17"/>
      <c r="BE13" s="275"/>
      <c r="BS13" s="14" t="s">
        <v>6</v>
      </c>
    </row>
    <row r="14" spans="1:74" ht="12.75" x14ac:dyDescent="0.2">
      <c r="B14" s="17"/>
      <c r="E14" s="297" t="s">
        <v>28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4" t="s">
        <v>26</v>
      </c>
      <c r="AN14" s="272" t="s">
        <v>28</v>
      </c>
      <c r="AR14" s="17"/>
      <c r="BE14" s="275"/>
      <c r="BS14" s="14" t="s">
        <v>6</v>
      </c>
    </row>
    <row r="15" spans="1:74" s="1" customFormat="1" ht="6.95" customHeight="1" x14ac:dyDescent="0.2">
      <c r="B15" s="17"/>
      <c r="AR15" s="17"/>
      <c r="BE15" s="275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24</v>
      </c>
      <c r="AN16" s="22" t="s">
        <v>1</v>
      </c>
      <c r="AR16" s="17"/>
      <c r="BE16" s="275"/>
      <c r="BS16" s="14" t="s">
        <v>3</v>
      </c>
    </row>
    <row r="17" spans="1:71" s="1" customFormat="1" ht="18.399999999999999" customHeight="1" x14ac:dyDescent="0.2">
      <c r="B17" s="17"/>
      <c r="E17" s="22" t="s">
        <v>30</v>
      </c>
      <c r="AK17" s="24" t="s">
        <v>26</v>
      </c>
      <c r="AN17" s="22" t="s">
        <v>1</v>
      </c>
      <c r="AR17" s="17"/>
      <c r="BE17" s="275"/>
      <c r="BS17" s="14" t="s">
        <v>31</v>
      </c>
    </row>
    <row r="18" spans="1:71" s="1" customFormat="1" ht="6.95" customHeight="1" x14ac:dyDescent="0.2">
      <c r="B18" s="17"/>
      <c r="AR18" s="17"/>
      <c r="BE18" s="275"/>
      <c r="BS18" s="14" t="s">
        <v>6</v>
      </c>
    </row>
    <row r="19" spans="1:71" s="1" customFormat="1" ht="12" customHeight="1" x14ac:dyDescent="0.2">
      <c r="B19" s="17"/>
      <c r="D19" s="24" t="s">
        <v>32</v>
      </c>
      <c r="AK19" s="24" t="s">
        <v>24</v>
      </c>
      <c r="AN19" s="22" t="s">
        <v>1</v>
      </c>
      <c r="AR19" s="17"/>
      <c r="BE19" s="275"/>
      <c r="BS19" s="14" t="s">
        <v>6</v>
      </c>
    </row>
    <row r="20" spans="1:71" s="1" customFormat="1" ht="18.399999999999999" customHeight="1" x14ac:dyDescent="0.2">
      <c r="B20" s="17"/>
      <c r="E20" s="22" t="s">
        <v>33</v>
      </c>
      <c r="AK20" s="24" t="s">
        <v>26</v>
      </c>
      <c r="AN20" s="22" t="s">
        <v>1</v>
      </c>
      <c r="AR20" s="17"/>
      <c r="BE20" s="275"/>
      <c r="BS20" s="14" t="s">
        <v>31</v>
      </c>
    </row>
    <row r="21" spans="1:71" s="1" customFormat="1" ht="6.95" customHeight="1" x14ac:dyDescent="0.2">
      <c r="B21" s="17"/>
      <c r="AR21" s="17"/>
      <c r="BE21" s="275"/>
    </row>
    <row r="22" spans="1:71" s="1" customFormat="1" ht="12" customHeight="1" x14ac:dyDescent="0.2">
      <c r="B22" s="17"/>
      <c r="D22" s="24" t="s">
        <v>34</v>
      </c>
      <c r="AR22" s="17"/>
      <c r="BE22" s="275"/>
    </row>
    <row r="23" spans="1:71" s="1" customFormat="1" ht="16.5" customHeight="1" x14ac:dyDescent="0.2">
      <c r="B23" s="17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17"/>
      <c r="BE23" s="275"/>
    </row>
    <row r="24" spans="1:71" s="1" customFormat="1" ht="6.95" customHeight="1" x14ac:dyDescent="0.2">
      <c r="B24" s="17"/>
      <c r="AR24" s="17"/>
      <c r="BE24" s="275"/>
    </row>
    <row r="25" spans="1:71" s="1" customFormat="1" ht="6.95" customHeight="1" x14ac:dyDescent="0.2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  <c r="BE25" s="275"/>
    </row>
    <row r="26" spans="1:71" s="2" customFormat="1" ht="25.9" customHeight="1" x14ac:dyDescent="0.2">
      <c r="A26" s="27"/>
      <c r="B26" s="28"/>
      <c r="C26" s="27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77">
        <f>ROUND(AG94,2)</f>
        <v>0</v>
      </c>
      <c r="AL26" s="278"/>
      <c r="AM26" s="278"/>
      <c r="AN26" s="278"/>
      <c r="AO26" s="278"/>
      <c r="AP26" s="27"/>
      <c r="AQ26" s="27"/>
      <c r="AR26" s="273">
        <f>AK26</f>
        <v>0</v>
      </c>
      <c r="BE26" s="275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5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00" t="s">
        <v>36</v>
      </c>
      <c r="M28" s="300"/>
      <c r="N28" s="300"/>
      <c r="O28" s="300"/>
      <c r="P28" s="300"/>
      <c r="Q28" s="27"/>
      <c r="R28" s="27"/>
      <c r="S28" s="27"/>
      <c r="T28" s="27"/>
      <c r="U28" s="27"/>
      <c r="V28" s="27"/>
      <c r="W28" s="300" t="s">
        <v>37</v>
      </c>
      <c r="X28" s="300"/>
      <c r="Y28" s="300"/>
      <c r="Z28" s="300"/>
      <c r="AA28" s="300"/>
      <c r="AB28" s="300"/>
      <c r="AC28" s="300"/>
      <c r="AD28" s="300"/>
      <c r="AE28" s="300"/>
      <c r="AF28" s="27"/>
      <c r="AG28" s="27"/>
      <c r="AH28" s="27"/>
      <c r="AI28" s="27"/>
      <c r="AJ28" s="27"/>
      <c r="AK28" s="300" t="s">
        <v>38</v>
      </c>
      <c r="AL28" s="300"/>
      <c r="AM28" s="300"/>
      <c r="AN28" s="300"/>
      <c r="AO28" s="300"/>
      <c r="AP28" s="27"/>
      <c r="AQ28" s="27"/>
      <c r="AR28" s="28"/>
      <c r="BE28" s="275"/>
    </row>
    <row r="29" spans="1:71" s="3" customFormat="1" ht="14.45" customHeight="1" x14ac:dyDescent="0.2">
      <c r="B29" s="32"/>
      <c r="D29" s="24" t="s">
        <v>39</v>
      </c>
      <c r="F29" s="24" t="s">
        <v>40</v>
      </c>
      <c r="L29" s="301">
        <v>0.21</v>
      </c>
      <c r="M29" s="280"/>
      <c r="N29" s="280"/>
      <c r="O29" s="280"/>
      <c r="P29" s="280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ROUND(AV94, 2)</f>
        <v>0</v>
      </c>
      <c r="AL29" s="280"/>
      <c r="AM29" s="280"/>
      <c r="AN29" s="280"/>
      <c r="AO29" s="280"/>
      <c r="AR29" s="32"/>
      <c r="BE29" s="276"/>
    </row>
    <row r="30" spans="1:71" s="3" customFormat="1" ht="14.45" customHeight="1" x14ac:dyDescent="0.2">
      <c r="B30" s="32"/>
      <c r="F30" s="24" t="s">
        <v>41</v>
      </c>
      <c r="L30" s="301">
        <v>0.15</v>
      </c>
      <c r="M30" s="280"/>
      <c r="N30" s="280"/>
      <c r="O30" s="280"/>
      <c r="P30" s="280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ROUND(AW94, 2)</f>
        <v>0</v>
      </c>
      <c r="AL30" s="280"/>
      <c r="AM30" s="280"/>
      <c r="AN30" s="280"/>
      <c r="AO30" s="280"/>
      <c r="AR30" s="32"/>
      <c r="BE30" s="276"/>
    </row>
    <row r="31" spans="1:71" s="3" customFormat="1" ht="14.45" hidden="1" customHeight="1" x14ac:dyDescent="0.2">
      <c r="B31" s="32"/>
      <c r="F31" s="24" t="s">
        <v>42</v>
      </c>
      <c r="L31" s="301">
        <v>0.21</v>
      </c>
      <c r="M31" s="280"/>
      <c r="N31" s="280"/>
      <c r="O31" s="280"/>
      <c r="P31" s="280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32"/>
      <c r="BE31" s="276"/>
    </row>
    <row r="32" spans="1:71" s="3" customFormat="1" ht="14.45" hidden="1" customHeight="1" x14ac:dyDescent="0.2">
      <c r="B32" s="32"/>
      <c r="F32" s="24" t="s">
        <v>43</v>
      </c>
      <c r="L32" s="301">
        <v>0.15</v>
      </c>
      <c r="M32" s="280"/>
      <c r="N32" s="280"/>
      <c r="O32" s="280"/>
      <c r="P32" s="280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32"/>
      <c r="BE32" s="276"/>
    </row>
    <row r="33" spans="1:57" s="3" customFormat="1" ht="14.45" hidden="1" customHeight="1" x14ac:dyDescent="0.2">
      <c r="B33" s="32"/>
      <c r="F33" s="24" t="s">
        <v>44</v>
      </c>
      <c r="L33" s="301">
        <v>0</v>
      </c>
      <c r="M33" s="280"/>
      <c r="N33" s="280"/>
      <c r="O33" s="280"/>
      <c r="P33" s="280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32"/>
      <c r="BE33" s="276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5"/>
    </row>
    <row r="35" spans="1:57" s="2" customFormat="1" ht="25.9" customHeight="1" x14ac:dyDescent="0.2">
      <c r="A35" s="27"/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05" t="s">
        <v>47</v>
      </c>
      <c r="Y35" s="282"/>
      <c r="Z35" s="282"/>
      <c r="AA35" s="282"/>
      <c r="AB35" s="282"/>
      <c r="AC35" s="35"/>
      <c r="AD35" s="35"/>
      <c r="AE35" s="35"/>
      <c r="AF35" s="35"/>
      <c r="AG35" s="35"/>
      <c r="AH35" s="35"/>
      <c r="AI35" s="35"/>
      <c r="AJ35" s="35"/>
      <c r="AK35" s="281">
        <f>SUM(AK26:AK33)</f>
        <v>0</v>
      </c>
      <c r="AL35" s="282"/>
      <c r="AM35" s="282"/>
      <c r="AN35" s="282"/>
      <c r="AO35" s="283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7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7"/>
      <c r="B60" s="28"/>
      <c r="C60" s="27"/>
      <c r="D60" s="40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50</v>
      </c>
      <c r="AI60" s="30"/>
      <c r="AJ60" s="30"/>
      <c r="AK60" s="30"/>
      <c r="AL60" s="30"/>
      <c r="AM60" s="40" t="s">
        <v>51</v>
      </c>
      <c r="AN60" s="30"/>
      <c r="AO60" s="30"/>
      <c r="AP60" s="27"/>
      <c r="AQ60" s="27"/>
      <c r="AR60" s="28"/>
      <c r="BE60" s="27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7"/>
      <c r="B64" s="28"/>
      <c r="C64" s="27"/>
      <c r="D64" s="38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53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7"/>
      <c r="B75" s="28"/>
      <c r="C75" s="27"/>
      <c r="D75" s="40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50</v>
      </c>
      <c r="AI75" s="30"/>
      <c r="AJ75" s="30"/>
      <c r="AK75" s="30"/>
      <c r="AL75" s="30"/>
      <c r="AM75" s="40" t="s">
        <v>51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 x14ac:dyDescent="0.2">
      <c r="A82" s="27"/>
      <c r="B82" s="28"/>
      <c r="C82" s="18" t="s">
        <v>54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13</v>
      </c>
      <c r="L84" s="4" t="str">
        <f>K5</f>
        <v>MELNIK(1)</v>
      </c>
      <c r="AR84" s="46"/>
    </row>
    <row r="85" spans="1:91" s="5" customFormat="1" ht="36.950000000000003" customHeight="1" x14ac:dyDescent="0.2">
      <c r="B85" s="47"/>
      <c r="C85" s="48" t="s">
        <v>16</v>
      </c>
      <c r="L85" s="292" t="str">
        <f>K6</f>
        <v>Snížení energet. náročnosti budovy tělocvičny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R85" s="47"/>
    </row>
    <row r="86" spans="1:91" s="2" customFormat="1" ht="6.95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20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ISŠT Mělník,K Učilišti 2566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22</v>
      </c>
      <c r="AJ87" s="27"/>
      <c r="AK87" s="27"/>
      <c r="AL87" s="27"/>
      <c r="AM87" s="294" t="str">
        <f>IF(AN8= "","",AN8)</f>
        <v/>
      </c>
      <c r="AN87" s="294"/>
      <c r="AO87" s="27"/>
      <c r="AP87" s="27"/>
      <c r="AQ87" s="27"/>
      <c r="AR87" s="28"/>
      <c r="BE87" s="27"/>
    </row>
    <row r="88" spans="1:91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 x14ac:dyDescent="0.2">
      <c r="A89" s="27"/>
      <c r="B89" s="28"/>
      <c r="C89" s="24" t="s">
        <v>23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ISŠT Mělník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29</v>
      </c>
      <c r="AJ89" s="27"/>
      <c r="AK89" s="27"/>
      <c r="AL89" s="27"/>
      <c r="AM89" s="290" t="str">
        <f>IF(E17="","",E17)</f>
        <v>Ing.Radek Pálenkáš</v>
      </c>
      <c r="AN89" s="291"/>
      <c r="AO89" s="291"/>
      <c r="AP89" s="291"/>
      <c r="AQ89" s="27"/>
      <c r="AR89" s="28"/>
      <c r="AS89" s="286" t="s">
        <v>55</v>
      </c>
      <c r="AT89" s="287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 x14ac:dyDescent="0.2">
      <c r="A90" s="27"/>
      <c r="B90" s="28"/>
      <c r="C90" s="24" t="s">
        <v>27</v>
      </c>
      <c r="D90" s="27"/>
      <c r="E90" s="27"/>
      <c r="F90" s="27"/>
      <c r="G90" s="27"/>
      <c r="H90" s="27"/>
      <c r="I90" s="27"/>
      <c r="J90" s="27"/>
      <c r="K90" s="27"/>
      <c r="L90" s="4" t="str">
        <f>IF(E14= "Vyplň údaj","",E14)</f>
        <v/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32</v>
      </c>
      <c r="AJ90" s="27"/>
      <c r="AK90" s="27"/>
      <c r="AL90" s="27"/>
      <c r="AM90" s="290" t="str">
        <f>IF(E20="","",E20)</f>
        <v>Ing.Pavel Michálek</v>
      </c>
      <c r="AN90" s="291"/>
      <c r="AO90" s="291"/>
      <c r="AP90" s="291"/>
      <c r="AQ90" s="27"/>
      <c r="AR90" s="28"/>
      <c r="AS90" s="288"/>
      <c r="AT90" s="289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88"/>
      <c r="AT91" s="289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302" t="s">
        <v>56</v>
      </c>
      <c r="D92" s="303"/>
      <c r="E92" s="303"/>
      <c r="F92" s="303"/>
      <c r="G92" s="303"/>
      <c r="H92" s="55"/>
      <c r="I92" s="304" t="s">
        <v>57</v>
      </c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303"/>
      <c r="AF92" s="303"/>
      <c r="AG92" s="306" t="s">
        <v>58</v>
      </c>
      <c r="AH92" s="303"/>
      <c r="AI92" s="303"/>
      <c r="AJ92" s="303"/>
      <c r="AK92" s="303"/>
      <c r="AL92" s="303"/>
      <c r="AM92" s="303"/>
      <c r="AN92" s="304" t="s">
        <v>59</v>
      </c>
      <c r="AO92" s="303"/>
      <c r="AP92" s="307"/>
      <c r="AQ92" s="56" t="s">
        <v>60</v>
      </c>
      <c r="AR92" s="28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  <c r="BE92" s="27"/>
    </row>
    <row r="93" spans="1:91" s="2" customFormat="1" ht="10.9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11">
        <f>ROUND(SUM(AG95:AG96),2)</f>
        <v>0</v>
      </c>
      <c r="AH94" s="311"/>
      <c r="AI94" s="311"/>
      <c r="AJ94" s="311"/>
      <c r="AK94" s="311"/>
      <c r="AL94" s="311"/>
      <c r="AM94" s="311"/>
      <c r="AN94" s="312">
        <f>SUM(AG94,AT94)</f>
        <v>0</v>
      </c>
      <c r="AO94" s="312"/>
      <c r="AP94" s="312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7" customFormat="1" ht="27" customHeight="1" x14ac:dyDescent="0.2">
      <c r="A95" s="74" t="s">
        <v>79</v>
      </c>
      <c r="B95" s="75"/>
      <c r="C95" s="76"/>
      <c r="D95" s="310" t="s">
        <v>80</v>
      </c>
      <c r="E95" s="310"/>
      <c r="F95" s="310"/>
      <c r="G95" s="310"/>
      <c r="H95" s="310"/>
      <c r="I95" s="77"/>
      <c r="J95" s="310" t="s">
        <v>81</v>
      </c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  <c r="AA95" s="310"/>
      <c r="AB95" s="310"/>
      <c r="AC95" s="310"/>
      <c r="AD95" s="310"/>
      <c r="AE95" s="310"/>
      <c r="AF95" s="310"/>
      <c r="AG95" s="308">
        <f>'MELNIK 1 - SO-01-Vlastní ...'!J30</f>
        <v>0</v>
      </c>
      <c r="AH95" s="309"/>
      <c r="AI95" s="309"/>
      <c r="AJ95" s="309"/>
      <c r="AK95" s="309"/>
      <c r="AL95" s="309"/>
      <c r="AM95" s="309"/>
      <c r="AN95" s="308">
        <f>SUM(AG95,AT95)</f>
        <v>0</v>
      </c>
      <c r="AO95" s="309"/>
      <c r="AP95" s="309"/>
      <c r="AQ95" s="78" t="s">
        <v>82</v>
      </c>
      <c r="AR95" s="75"/>
      <c r="AS95" s="79">
        <v>0</v>
      </c>
      <c r="AT95" s="80">
        <f>ROUND(SUM(AV95:AW95),2)</f>
        <v>0</v>
      </c>
      <c r="AU95" s="81">
        <f>'MELNIK 1 - SO-01-Vlastní ...'!P140</f>
        <v>0</v>
      </c>
      <c r="AV95" s="80">
        <f>'MELNIK 1 - SO-01-Vlastní ...'!J33</f>
        <v>0</v>
      </c>
      <c r="AW95" s="80">
        <f>'MELNIK 1 - SO-01-Vlastní ...'!J34</f>
        <v>0</v>
      </c>
      <c r="AX95" s="80">
        <f>'MELNIK 1 - SO-01-Vlastní ...'!J35</f>
        <v>0</v>
      </c>
      <c r="AY95" s="80">
        <f>'MELNIK 1 - SO-01-Vlastní ...'!J36</f>
        <v>0</v>
      </c>
      <c r="AZ95" s="80">
        <f>'MELNIK 1 - SO-01-Vlastní ...'!F33</f>
        <v>0</v>
      </c>
      <c r="BA95" s="80">
        <f>'MELNIK 1 - SO-01-Vlastní ...'!F34</f>
        <v>0</v>
      </c>
      <c r="BB95" s="80">
        <f>'MELNIK 1 - SO-01-Vlastní ...'!F35</f>
        <v>0</v>
      </c>
      <c r="BC95" s="80">
        <f>'MELNIK 1 - SO-01-Vlastní ...'!F36</f>
        <v>0</v>
      </c>
      <c r="BD95" s="82">
        <f>'MELNIK 1 - SO-01-Vlastní 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7" customFormat="1" ht="27" customHeight="1" x14ac:dyDescent="0.2">
      <c r="A96" s="74" t="s">
        <v>79</v>
      </c>
      <c r="B96" s="75"/>
      <c r="C96" s="76"/>
      <c r="D96" s="310" t="s">
        <v>86</v>
      </c>
      <c r="E96" s="310"/>
      <c r="F96" s="310"/>
      <c r="G96" s="310"/>
      <c r="H96" s="310"/>
      <c r="I96" s="77"/>
      <c r="J96" s="310" t="s">
        <v>87</v>
      </c>
      <c r="K96" s="310"/>
      <c r="L96" s="310"/>
      <c r="M96" s="310"/>
      <c r="N96" s="310"/>
      <c r="O96" s="310"/>
      <c r="P96" s="310"/>
      <c r="Q96" s="310"/>
      <c r="R96" s="310"/>
      <c r="S96" s="310"/>
      <c r="T96" s="310"/>
      <c r="U96" s="310"/>
      <c r="V96" s="310"/>
      <c r="W96" s="310"/>
      <c r="X96" s="310"/>
      <c r="Y96" s="310"/>
      <c r="Z96" s="310"/>
      <c r="AA96" s="310"/>
      <c r="AB96" s="310"/>
      <c r="AC96" s="310"/>
      <c r="AD96" s="310"/>
      <c r="AE96" s="310"/>
      <c r="AF96" s="310"/>
      <c r="AG96" s="308">
        <f>'MELNIK 2 - SO-01-Vlastní ...'!J30</f>
        <v>0</v>
      </c>
      <c r="AH96" s="309"/>
      <c r="AI96" s="309"/>
      <c r="AJ96" s="309"/>
      <c r="AK96" s="309"/>
      <c r="AL96" s="309"/>
      <c r="AM96" s="309"/>
      <c r="AN96" s="308">
        <f>SUM(AG96,AT96)</f>
        <v>0</v>
      </c>
      <c r="AO96" s="309"/>
      <c r="AP96" s="309"/>
      <c r="AQ96" s="78" t="s">
        <v>82</v>
      </c>
      <c r="AR96" s="75"/>
      <c r="AS96" s="84">
        <v>0</v>
      </c>
      <c r="AT96" s="85">
        <f>ROUND(SUM(AV96:AW96),2)</f>
        <v>0</v>
      </c>
      <c r="AU96" s="86">
        <f>'MELNIK 2 - SO-01-Vlastní ...'!P121</f>
        <v>0</v>
      </c>
      <c r="AV96" s="85">
        <f>'MELNIK 2 - SO-01-Vlastní ...'!J33</f>
        <v>0</v>
      </c>
      <c r="AW96" s="85">
        <f>'MELNIK 2 - SO-01-Vlastní ...'!J34</f>
        <v>0</v>
      </c>
      <c r="AX96" s="85">
        <f>'MELNIK 2 - SO-01-Vlastní ...'!J35</f>
        <v>0</v>
      </c>
      <c r="AY96" s="85">
        <f>'MELNIK 2 - SO-01-Vlastní ...'!J36</f>
        <v>0</v>
      </c>
      <c r="AZ96" s="85">
        <f>'MELNIK 2 - SO-01-Vlastní ...'!F33</f>
        <v>0</v>
      </c>
      <c r="BA96" s="85">
        <f>'MELNIK 2 - SO-01-Vlastní ...'!F34</f>
        <v>0</v>
      </c>
      <c r="BB96" s="85">
        <f>'MELNIK 2 - SO-01-Vlastní ...'!F35</f>
        <v>0</v>
      </c>
      <c r="BC96" s="85">
        <f>'MELNIK 2 - SO-01-Vlastní ...'!F36</f>
        <v>0</v>
      </c>
      <c r="BD96" s="87">
        <f>'MELNIK 2 - SO-01-Vlastní ...'!F37</f>
        <v>0</v>
      </c>
      <c r="BT96" s="83" t="s">
        <v>83</v>
      </c>
      <c r="BV96" s="83" t="s">
        <v>77</v>
      </c>
      <c r="BW96" s="83" t="s">
        <v>88</v>
      </c>
      <c r="BX96" s="83" t="s">
        <v>4</v>
      </c>
      <c r="CL96" s="83" t="s">
        <v>1</v>
      </c>
      <c r="CM96" s="83" t="s">
        <v>85</v>
      </c>
    </row>
    <row r="97" spans="1:57" s="2" customFormat="1" ht="30" customHeight="1" x14ac:dyDescent="0.2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  <row r="98" spans="1:57" s="2" customFormat="1" ht="6.95" customHeight="1" x14ac:dyDescent="0.2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28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</row>
  </sheetData>
  <sheetProtection algorithmName="SHA-512" hashValue="VOE05XTzGJsHp2zww/1QnarvOQ2vmIDhJPf1EXbAcj88Zc5+VMOPMYgU0tHElDUelVJaeAQuam9jWI619M/5Mw==" saltValue="Yu3NWYv3DkGSmqpPhp5sUg==" spinCount="100000" sheet="1" objects="1" scenarios="1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MELNIK 1 - SO-01-Vlastní ...'!C2" display="/" xr:uid="{00000000-0004-0000-0000-000000000000}"/>
    <hyperlink ref="A96" location="'MELNIK 2 - SO-01-Vlastní ...'!C2" display="/" xr:uid="{00000000-0004-0000-0000-000001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7"/>
  <sheetViews>
    <sheetView showGridLines="0" topLeftCell="A191" zoomScale="85" zoomScaleNormal="85" workbookViewId="0">
      <selection activeCell="I207" sqref="I20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8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4" t="s">
        <v>84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89"/>
      <c r="J3" s="16"/>
      <c r="K3" s="16"/>
      <c r="L3" s="17"/>
      <c r="AT3" s="14" t="s">
        <v>85</v>
      </c>
    </row>
    <row r="4" spans="1:46" s="1" customFormat="1" ht="24.95" customHeight="1" x14ac:dyDescent="0.2">
      <c r="B4" s="17"/>
      <c r="D4" s="18" t="s">
        <v>89</v>
      </c>
      <c r="I4" s="88"/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I5" s="88"/>
      <c r="L5" s="17"/>
    </row>
    <row r="6" spans="1:46" s="1" customFormat="1" ht="12" customHeight="1" x14ac:dyDescent="0.2">
      <c r="B6" s="17"/>
      <c r="D6" s="24" t="s">
        <v>16</v>
      </c>
      <c r="I6" s="88"/>
      <c r="L6" s="17"/>
    </row>
    <row r="7" spans="1:46" s="1" customFormat="1" ht="16.5" customHeight="1" x14ac:dyDescent="0.2">
      <c r="B7" s="17"/>
      <c r="E7" s="314" t="str">
        <f>'Rekapitulace stavby'!K6</f>
        <v>Snížení energet. náročnosti budovy tělocvičny</v>
      </c>
      <c r="F7" s="315"/>
      <c r="G7" s="315"/>
      <c r="H7" s="315"/>
      <c r="I7" s="88"/>
      <c r="L7" s="17"/>
    </row>
    <row r="8" spans="1:46" s="2" customFormat="1" ht="12" customHeight="1" x14ac:dyDescent="0.2">
      <c r="A8" s="27"/>
      <c r="B8" s="28"/>
      <c r="C8" s="27"/>
      <c r="D8" s="24" t="s">
        <v>90</v>
      </c>
      <c r="E8" s="27"/>
      <c r="F8" s="27"/>
      <c r="G8" s="27"/>
      <c r="H8" s="27"/>
      <c r="I8" s="91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28"/>
      <c r="C9" s="27"/>
      <c r="D9" s="27"/>
      <c r="E9" s="292" t="s">
        <v>91</v>
      </c>
      <c r="F9" s="313"/>
      <c r="G9" s="313"/>
      <c r="H9" s="313"/>
      <c r="I9" s="91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91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28"/>
      <c r="C11" s="27"/>
      <c r="D11" s="24" t="s">
        <v>18</v>
      </c>
      <c r="E11" s="27"/>
      <c r="F11" s="22" t="s">
        <v>1</v>
      </c>
      <c r="G11" s="27"/>
      <c r="H11" s="27"/>
      <c r="I11" s="92" t="s">
        <v>19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28"/>
      <c r="C12" s="27"/>
      <c r="D12" s="24" t="s">
        <v>20</v>
      </c>
      <c r="E12" s="27"/>
      <c r="F12" s="22" t="s">
        <v>21</v>
      </c>
      <c r="G12" s="27"/>
      <c r="H12" s="27"/>
      <c r="I12" s="92" t="s">
        <v>22</v>
      </c>
      <c r="J12" s="50">
        <f>'Rekapitulace stavby'!AN8</f>
        <v>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 x14ac:dyDescent="0.2">
      <c r="A13" s="27"/>
      <c r="B13" s="28"/>
      <c r="C13" s="27"/>
      <c r="D13" s="27"/>
      <c r="E13" s="27"/>
      <c r="F13" s="27"/>
      <c r="G13" s="27"/>
      <c r="H13" s="27"/>
      <c r="I13" s="91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28"/>
      <c r="C14" s="27"/>
      <c r="D14" s="24" t="s">
        <v>23</v>
      </c>
      <c r="E14" s="27"/>
      <c r="F14" s="27"/>
      <c r="G14" s="27"/>
      <c r="H14" s="27"/>
      <c r="I14" s="92" t="s">
        <v>24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28"/>
      <c r="C15" s="27"/>
      <c r="D15" s="27"/>
      <c r="E15" s="22" t="s">
        <v>25</v>
      </c>
      <c r="F15" s="27"/>
      <c r="G15" s="27"/>
      <c r="H15" s="27"/>
      <c r="I15" s="92" t="s">
        <v>26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 x14ac:dyDescent="0.2">
      <c r="A16" s="27"/>
      <c r="B16" s="28"/>
      <c r="C16" s="27"/>
      <c r="D16" s="27"/>
      <c r="E16" s="27"/>
      <c r="F16" s="27"/>
      <c r="G16" s="27"/>
      <c r="H16" s="27"/>
      <c r="I16" s="91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28"/>
      <c r="C17" s="27"/>
      <c r="D17" s="24" t="s">
        <v>27</v>
      </c>
      <c r="E17" s="27"/>
      <c r="F17" s="27"/>
      <c r="G17" s="27"/>
      <c r="H17" s="27"/>
      <c r="I17" s="92" t="s">
        <v>24</v>
      </c>
      <c r="J17" s="271">
        <v>5</v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28"/>
      <c r="C18" s="27"/>
      <c r="D18" s="27"/>
      <c r="E18" s="316" t="str">
        <f>'Rekapitulace stavby'!E14</f>
        <v>Vyplň údaj</v>
      </c>
      <c r="F18" s="317"/>
      <c r="G18" s="317"/>
      <c r="H18" s="317"/>
      <c r="I18" s="92" t="s">
        <v>26</v>
      </c>
      <c r="J18" s="271" t="str">
        <f>'Rekapitulace stavby'!AN14</f>
        <v>Vyplň údaj</v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 x14ac:dyDescent="0.2">
      <c r="A19" s="27"/>
      <c r="B19" s="28"/>
      <c r="C19" s="27"/>
      <c r="D19" s="27"/>
      <c r="E19" s="27"/>
      <c r="F19" s="27"/>
      <c r="G19" s="27"/>
      <c r="H19" s="27"/>
      <c r="I19" s="91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28"/>
      <c r="C20" s="27"/>
      <c r="D20" s="24" t="s">
        <v>29</v>
      </c>
      <c r="E20" s="27"/>
      <c r="F20" s="27"/>
      <c r="G20" s="27"/>
      <c r="H20" s="27"/>
      <c r="I20" s="92" t="s">
        <v>24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28"/>
      <c r="C21" s="27"/>
      <c r="D21" s="27"/>
      <c r="E21" s="22" t="s">
        <v>30</v>
      </c>
      <c r="F21" s="27"/>
      <c r="G21" s="27"/>
      <c r="H21" s="27"/>
      <c r="I21" s="92" t="s">
        <v>26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 x14ac:dyDescent="0.2">
      <c r="A22" s="27"/>
      <c r="B22" s="28"/>
      <c r="C22" s="27"/>
      <c r="D22" s="27"/>
      <c r="E22" s="27"/>
      <c r="F22" s="27"/>
      <c r="G22" s="27"/>
      <c r="H22" s="27"/>
      <c r="I22" s="91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28"/>
      <c r="C23" s="27"/>
      <c r="D23" s="24" t="s">
        <v>32</v>
      </c>
      <c r="E23" s="27"/>
      <c r="F23" s="27"/>
      <c r="G23" s="27"/>
      <c r="H23" s="27"/>
      <c r="I23" s="92" t="s">
        <v>24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28"/>
      <c r="C24" s="27"/>
      <c r="D24" s="27"/>
      <c r="E24" s="22" t="s">
        <v>33</v>
      </c>
      <c r="F24" s="27"/>
      <c r="G24" s="27"/>
      <c r="H24" s="27"/>
      <c r="I24" s="92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 x14ac:dyDescent="0.2">
      <c r="A25" s="27"/>
      <c r="B25" s="28"/>
      <c r="C25" s="27"/>
      <c r="D25" s="27"/>
      <c r="E25" s="27"/>
      <c r="F25" s="27"/>
      <c r="G25" s="27"/>
      <c r="H25" s="27"/>
      <c r="I25" s="91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28"/>
      <c r="C26" s="27"/>
      <c r="D26" s="24" t="s">
        <v>34</v>
      </c>
      <c r="E26" s="27"/>
      <c r="F26" s="27"/>
      <c r="G26" s="27"/>
      <c r="H26" s="27"/>
      <c r="I26" s="91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93"/>
      <c r="B27" s="94"/>
      <c r="C27" s="93"/>
      <c r="D27" s="93"/>
      <c r="E27" s="299" t="s">
        <v>1</v>
      </c>
      <c r="F27" s="299"/>
      <c r="G27" s="299"/>
      <c r="H27" s="299"/>
      <c r="I27" s="95"/>
      <c r="J27" s="93"/>
      <c r="K27" s="93"/>
      <c r="L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 x14ac:dyDescent="0.2">
      <c r="A28" s="27"/>
      <c r="B28" s="28"/>
      <c r="C28" s="27"/>
      <c r="D28" s="27"/>
      <c r="E28" s="27"/>
      <c r="F28" s="27"/>
      <c r="G28" s="27"/>
      <c r="H28" s="27"/>
      <c r="I28" s="91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 x14ac:dyDescent="0.2">
      <c r="A29" s="27"/>
      <c r="B29" s="28"/>
      <c r="C29" s="27"/>
      <c r="D29" s="61"/>
      <c r="E29" s="61"/>
      <c r="F29" s="61"/>
      <c r="G29" s="61"/>
      <c r="H29" s="61"/>
      <c r="I29" s="97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 x14ac:dyDescent="0.2">
      <c r="A30" s="27"/>
      <c r="B30" s="28"/>
      <c r="C30" s="27"/>
      <c r="D30" s="98" t="s">
        <v>35</v>
      </c>
      <c r="E30" s="27"/>
      <c r="F30" s="27"/>
      <c r="G30" s="27"/>
      <c r="H30" s="27"/>
      <c r="I30" s="91"/>
      <c r="J30" s="66">
        <f>ROUND(J140,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 x14ac:dyDescent="0.2">
      <c r="A31" s="27"/>
      <c r="B31" s="28"/>
      <c r="C31" s="27"/>
      <c r="D31" s="61"/>
      <c r="E31" s="61"/>
      <c r="F31" s="61"/>
      <c r="G31" s="61"/>
      <c r="H31" s="61"/>
      <c r="I31" s="97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 x14ac:dyDescent="0.2">
      <c r="A32" s="27"/>
      <c r="B32" s="28"/>
      <c r="C32" s="27"/>
      <c r="D32" s="27"/>
      <c r="E32" s="27"/>
      <c r="F32" s="31" t="s">
        <v>37</v>
      </c>
      <c r="G32" s="27"/>
      <c r="H32" s="27"/>
      <c r="I32" s="99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 x14ac:dyDescent="0.2">
      <c r="A33" s="27"/>
      <c r="B33" s="28"/>
      <c r="C33" s="27"/>
      <c r="D33" s="100" t="s">
        <v>39</v>
      </c>
      <c r="E33" s="24" t="s">
        <v>40</v>
      </c>
      <c r="F33" s="101">
        <f>ROUND((SUM(BE140:BE276)),  2)</f>
        <v>0</v>
      </c>
      <c r="G33" s="27"/>
      <c r="H33" s="27"/>
      <c r="I33" s="102">
        <v>0.21</v>
      </c>
      <c r="J33" s="101">
        <f>ROUND(((SUM(BE140:BE276))*I33),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 x14ac:dyDescent="0.2">
      <c r="A34" s="27"/>
      <c r="B34" s="28"/>
      <c r="C34" s="27"/>
      <c r="D34" s="27"/>
      <c r="E34" s="24" t="s">
        <v>41</v>
      </c>
      <c r="F34" s="101">
        <f>ROUND((SUM(BF140:BF276)),  2)</f>
        <v>0</v>
      </c>
      <c r="G34" s="27"/>
      <c r="H34" s="27"/>
      <c r="I34" s="102">
        <v>0.15</v>
      </c>
      <c r="J34" s="101">
        <f>ROUND(((SUM(BF140:BF276))*I34),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 x14ac:dyDescent="0.2">
      <c r="A35" s="27"/>
      <c r="B35" s="28"/>
      <c r="C35" s="27"/>
      <c r="D35" s="27"/>
      <c r="E35" s="24" t="s">
        <v>42</v>
      </c>
      <c r="F35" s="101">
        <f>ROUND((SUM(BG140:BG276)),  2)</f>
        <v>0</v>
      </c>
      <c r="G35" s="27"/>
      <c r="H35" s="27"/>
      <c r="I35" s="102">
        <v>0.21</v>
      </c>
      <c r="J35" s="10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 x14ac:dyDescent="0.2">
      <c r="A36" s="27"/>
      <c r="B36" s="28"/>
      <c r="C36" s="27"/>
      <c r="D36" s="27"/>
      <c r="E36" s="24" t="s">
        <v>43</v>
      </c>
      <c r="F36" s="101">
        <f>ROUND((SUM(BH140:BH276)),  2)</f>
        <v>0</v>
      </c>
      <c r="G36" s="27"/>
      <c r="H36" s="27"/>
      <c r="I36" s="102">
        <v>0.15</v>
      </c>
      <c r="J36" s="10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 x14ac:dyDescent="0.2">
      <c r="A37" s="27"/>
      <c r="B37" s="28"/>
      <c r="C37" s="27"/>
      <c r="D37" s="27"/>
      <c r="E37" s="24" t="s">
        <v>44</v>
      </c>
      <c r="F37" s="101">
        <f>ROUND((SUM(BI140:BI276)),  2)</f>
        <v>0</v>
      </c>
      <c r="G37" s="27"/>
      <c r="H37" s="27"/>
      <c r="I37" s="102">
        <v>0</v>
      </c>
      <c r="J37" s="10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 x14ac:dyDescent="0.2">
      <c r="A38" s="27"/>
      <c r="B38" s="28"/>
      <c r="C38" s="27"/>
      <c r="D38" s="27"/>
      <c r="E38" s="27"/>
      <c r="F38" s="27"/>
      <c r="G38" s="27"/>
      <c r="H38" s="27"/>
      <c r="I38" s="91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 x14ac:dyDescent="0.2">
      <c r="A39" s="27"/>
      <c r="B39" s="28"/>
      <c r="C39" s="103"/>
      <c r="D39" s="104" t="s">
        <v>45</v>
      </c>
      <c r="E39" s="55"/>
      <c r="F39" s="55"/>
      <c r="G39" s="105" t="s">
        <v>46</v>
      </c>
      <c r="H39" s="106" t="s">
        <v>47</v>
      </c>
      <c r="I39" s="107"/>
      <c r="J39" s="108">
        <f>SUM(J30:J37)</f>
        <v>0</v>
      </c>
      <c r="K39" s="109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 x14ac:dyDescent="0.2">
      <c r="A40" s="27"/>
      <c r="B40" s="28"/>
      <c r="C40" s="27"/>
      <c r="D40" s="27"/>
      <c r="E40" s="27"/>
      <c r="F40" s="27"/>
      <c r="G40" s="27"/>
      <c r="H40" s="27"/>
      <c r="I40" s="91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 x14ac:dyDescent="0.2">
      <c r="B41" s="17"/>
      <c r="I41" s="88"/>
      <c r="L41" s="17"/>
    </row>
    <row r="42" spans="1:31" s="1" customFormat="1" ht="14.45" customHeight="1" x14ac:dyDescent="0.2">
      <c r="B42" s="17"/>
      <c r="I42" s="88"/>
      <c r="L42" s="17"/>
    </row>
    <row r="43" spans="1:31" s="1" customFormat="1" ht="14.45" customHeight="1" x14ac:dyDescent="0.2">
      <c r="B43" s="17"/>
      <c r="I43" s="88"/>
      <c r="L43" s="17"/>
    </row>
    <row r="44" spans="1:31" s="1" customFormat="1" ht="14.45" customHeight="1" x14ac:dyDescent="0.2">
      <c r="B44" s="17"/>
      <c r="I44" s="88"/>
      <c r="L44" s="17"/>
    </row>
    <row r="45" spans="1:31" s="1" customFormat="1" ht="14.45" customHeight="1" x14ac:dyDescent="0.2">
      <c r="B45" s="17"/>
      <c r="I45" s="88"/>
      <c r="L45" s="17"/>
    </row>
    <row r="46" spans="1:31" s="1" customFormat="1" ht="14.45" customHeight="1" x14ac:dyDescent="0.2">
      <c r="B46" s="17"/>
      <c r="I46" s="88"/>
      <c r="L46" s="17"/>
    </row>
    <row r="47" spans="1:31" s="1" customFormat="1" ht="14.45" customHeight="1" x14ac:dyDescent="0.2">
      <c r="B47" s="17"/>
      <c r="I47" s="88"/>
      <c r="L47" s="17"/>
    </row>
    <row r="48" spans="1:31" s="1" customFormat="1" ht="14.45" customHeight="1" x14ac:dyDescent="0.2">
      <c r="B48" s="17"/>
      <c r="I48" s="88"/>
      <c r="L48" s="17"/>
    </row>
    <row r="49" spans="1:31" s="1" customFormat="1" ht="14.45" customHeight="1" x14ac:dyDescent="0.2">
      <c r="B49" s="17"/>
      <c r="I49" s="88"/>
      <c r="L49" s="17"/>
    </row>
    <row r="50" spans="1:31" s="2" customFormat="1" ht="14.45" customHeight="1" x14ac:dyDescent="0.2">
      <c r="B50" s="37"/>
      <c r="D50" s="38" t="s">
        <v>48</v>
      </c>
      <c r="E50" s="39"/>
      <c r="F50" s="39"/>
      <c r="G50" s="38" t="s">
        <v>49</v>
      </c>
      <c r="H50" s="39"/>
      <c r="I50" s="110"/>
      <c r="J50" s="39"/>
      <c r="K50" s="39"/>
      <c r="L50" s="37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7"/>
      <c r="B61" s="28"/>
      <c r="C61" s="27"/>
      <c r="D61" s="40" t="s">
        <v>50</v>
      </c>
      <c r="E61" s="30"/>
      <c r="F61" s="111" t="s">
        <v>51</v>
      </c>
      <c r="G61" s="40" t="s">
        <v>50</v>
      </c>
      <c r="H61" s="30"/>
      <c r="I61" s="112"/>
      <c r="J61" s="113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114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7"/>
      <c r="B76" s="28"/>
      <c r="C76" s="27"/>
      <c r="D76" s="40" t="s">
        <v>50</v>
      </c>
      <c r="E76" s="30"/>
      <c r="F76" s="111" t="s">
        <v>51</v>
      </c>
      <c r="G76" s="40" t="s">
        <v>50</v>
      </c>
      <c r="H76" s="30"/>
      <c r="I76" s="112"/>
      <c r="J76" s="113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 x14ac:dyDescent="0.2">
      <c r="A77" s="27"/>
      <c r="B77" s="42"/>
      <c r="C77" s="43"/>
      <c r="D77" s="43"/>
      <c r="E77" s="43"/>
      <c r="F77" s="43"/>
      <c r="G77" s="43"/>
      <c r="H77" s="43"/>
      <c r="I77" s="115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116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 x14ac:dyDescent="0.2">
      <c r="A82" s="27"/>
      <c r="B82" s="28"/>
      <c r="C82" s="18" t="s">
        <v>92</v>
      </c>
      <c r="D82" s="27"/>
      <c r="E82" s="27"/>
      <c r="F82" s="27"/>
      <c r="G82" s="27"/>
      <c r="H82" s="27"/>
      <c r="I82" s="91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91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 x14ac:dyDescent="0.2">
      <c r="A84" s="27"/>
      <c r="B84" s="28"/>
      <c r="C84" s="24" t="s">
        <v>16</v>
      </c>
      <c r="D84" s="27"/>
      <c r="E84" s="27"/>
      <c r="F84" s="27"/>
      <c r="G84" s="27"/>
      <c r="H84" s="27"/>
      <c r="I84" s="91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 x14ac:dyDescent="0.2">
      <c r="A85" s="27"/>
      <c r="B85" s="28"/>
      <c r="C85" s="27"/>
      <c r="D85" s="27"/>
      <c r="E85" s="314" t="str">
        <f>E7</f>
        <v>Snížení energet. náročnosti budovy tělocvičny</v>
      </c>
      <c r="F85" s="315"/>
      <c r="G85" s="315"/>
      <c r="H85" s="315"/>
      <c r="I85" s="91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 x14ac:dyDescent="0.2">
      <c r="A86" s="27"/>
      <c r="B86" s="28"/>
      <c r="C86" s="24" t="s">
        <v>90</v>
      </c>
      <c r="D86" s="27"/>
      <c r="E86" s="27"/>
      <c r="F86" s="27"/>
      <c r="G86" s="27"/>
      <c r="H86" s="27"/>
      <c r="I86" s="91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 x14ac:dyDescent="0.2">
      <c r="A87" s="27"/>
      <c r="B87" s="28"/>
      <c r="C87" s="27"/>
      <c r="D87" s="27"/>
      <c r="E87" s="292" t="str">
        <f>E9</f>
        <v>MELNIK 1 - SO-01-Vlastní budova -stavební část</v>
      </c>
      <c r="F87" s="313"/>
      <c r="G87" s="313"/>
      <c r="H87" s="313"/>
      <c r="I87" s="91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91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 x14ac:dyDescent="0.2">
      <c r="A89" s="27"/>
      <c r="B89" s="28"/>
      <c r="C89" s="24" t="s">
        <v>20</v>
      </c>
      <c r="D89" s="27"/>
      <c r="E89" s="27"/>
      <c r="F89" s="22" t="str">
        <f>F12</f>
        <v>ISŠT Mělník,K Učilišti 2566</v>
      </c>
      <c r="G89" s="27"/>
      <c r="H89" s="27"/>
      <c r="I89" s="92" t="s">
        <v>22</v>
      </c>
      <c r="J89" s="50">
        <f>IF(J12="","",J12)</f>
        <v>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 x14ac:dyDescent="0.2">
      <c r="A90" s="27"/>
      <c r="B90" s="28"/>
      <c r="C90" s="27"/>
      <c r="D90" s="27"/>
      <c r="E90" s="27"/>
      <c r="F90" s="27"/>
      <c r="G90" s="27"/>
      <c r="H90" s="27"/>
      <c r="I90" s="91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7.95" customHeight="1" x14ac:dyDescent="0.2">
      <c r="A91" s="27"/>
      <c r="B91" s="28"/>
      <c r="C91" s="24" t="s">
        <v>23</v>
      </c>
      <c r="D91" s="27"/>
      <c r="E91" s="27"/>
      <c r="F91" s="22" t="str">
        <f>E15</f>
        <v>ISŠT Mělník</v>
      </c>
      <c r="G91" s="27"/>
      <c r="H91" s="27"/>
      <c r="I91" s="92" t="s">
        <v>29</v>
      </c>
      <c r="J91" s="25" t="str">
        <f>E21</f>
        <v>Ing.Radek Pálenkáš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 x14ac:dyDescent="0.2">
      <c r="A92" s="27"/>
      <c r="B92" s="28"/>
      <c r="C92" s="24" t="s">
        <v>27</v>
      </c>
      <c r="D92" s="27"/>
      <c r="E92" s="27"/>
      <c r="F92" s="22" t="str">
        <f>IF(E18="","",E18)</f>
        <v>Vyplň údaj</v>
      </c>
      <c r="G92" s="27"/>
      <c r="H92" s="27"/>
      <c r="I92" s="92" t="s">
        <v>32</v>
      </c>
      <c r="J92" s="25" t="str">
        <f>E24</f>
        <v>Ing.Pavel Michálek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 x14ac:dyDescent="0.2">
      <c r="A93" s="27"/>
      <c r="B93" s="28"/>
      <c r="C93" s="27"/>
      <c r="D93" s="27"/>
      <c r="E93" s="27"/>
      <c r="F93" s="27"/>
      <c r="G93" s="27"/>
      <c r="H93" s="27"/>
      <c r="I93" s="91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 x14ac:dyDescent="0.2">
      <c r="A94" s="27"/>
      <c r="B94" s="28"/>
      <c r="C94" s="117" t="s">
        <v>93</v>
      </c>
      <c r="D94" s="103"/>
      <c r="E94" s="103"/>
      <c r="F94" s="103"/>
      <c r="G94" s="103"/>
      <c r="H94" s="103"/>
      <c r="I94" s="118"/>
      <c r="J94" s="119" t="s">
        <v>94</v>
      </c>
      <c r="K94" s="10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 x14ac:dyDescent="0.2">
      <c r="A95" s="27"/>
      <c r="B95" s="28"/>
      <c r="C95" s="27"/>
      <c r="D95" s="27"/>
      <c r="E95" s="27"/>
      <c r="F95" s="27"/>
      <c r="G95" s="27"/>
      <c r="H95" s="27"/>
      <c r="I95" s="91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 x14ac:dyDescent="0.2">
      <c r="A96" s="27"/>
      <c r="B96" s="28"/>
      <c r="C96" s="219" t="s">
        <v>95</v>
      </c>
      <c r="D96" s="176"/>
      <c r="E96" s="176"/>
      <c r="F96" s="176"/>
      <c r="G96" s="176"/>
      <c r="H96" s="176"/>
      <c r="I96" s="176"/>
      <c r="J96" s="189">
        <f>J140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96</v>
      </c>
    </row>
    <row r="97" spans="2:12" s="9" customFormat="1" ht="24.95" customHeight="1" x14ac:dyDescent="0.2">
      <c r="B97" s="120"/>
      <c r="C97" s="221"/>
      <c r="D97" s="223" t="s">
        <v>97</v>
      </c>
      <c r="E97" s="224"/>
      <c r="F97" s="224"/>
      <c r="G97" s="224"/>
      <c r="H97" s="224"/>
      <c r="I97" s="224"/>
      <c r="J97" s="225">
        <f>J141</f>
        <v>0</v>
      </c>
      <c r="L97" s="120"/>
    </row>
    <row r="98" spans="2:12" s="10" customFormat="1" ht="19.899999999999999" customHeight="1" x14ac:dyDescent="0.2">
      <c r="B98" s="121"/>
      <c r="C98" s="226"/>
      <c r="D98" s="228" t="s">
        <v>98</v>
      </c>
      <c r="E98" s="229"/>
      <c r="F98" s="229"/>
      <c r="G98" s="229"/>
      <c r="H98" s="229"/>
      <c r="I98" s="229"/>
      <c r="J98" s="230">
        <f>J142</f>
        <v>0</v>
      </c>
      <c r="L98" s="121"/>
    </row>
    <row r="99" spans="2:12" s="10" customFormat="1" ht="19.899999999999999" customHeight="1" x14ac:dyDescent="0.2">
      <c r="B99" s="121"/>
      <c r="C99" s="226"/>
      <c r="D99" s="228" t="s">
        <v>99</v>
      </c>
      <c r="E99" s="229"/>
      <c r="F99" s="229"/>
      <c r="G99" s="229"/>
      <c r="H99" s="229"/>
      <c r="I99" s="229"/>
      <c r="J99" s="230">
        <f>J148</f>
        <v>0</v>
      </c>
      <c r="L99" s="121"/>
    </row>
    <row r="100" spans="2:12" s="10" customFormat="1" ht="19.899999999999999" customHeight="1" x14ac:dyDescent="0.2">
      <c r="B100" s="121"/>
      <c r="C100" s="226"/>
      <c r="D100" s="228" t="s">
        <v>100</v>
      </c>
      <c r="E100" s="229"/>
      <c r="F100" s="229"/>
      <c r="G100" s="229"/>
      <c r="H100" s="229"/>
      <c r="I100" s="229"/>
      <c r="J100" s="230">
        <f>J169</f>
        <v>0</v>
      </c>
      <c r="L100" s="121"/>
    </row>
    <row r="101" spans="2:12" s="10" customFormat="1" ht="19.899999999999999" customHeight="1" x14ac:dyDescent="0.2">
      <c r="B101" s="121"/>
      <c r="C101" s="226"/>
      <c r="D101" s="228" t="s">
        <v>101</v>
      </c>
      <c r="E101" s="229"/>
      <c r="F101" s="229"/>
      <c r="G101" s="229"/>
      <c r="H101" s="229"/>
      <c r="I101" s="229"/>
      <c r="J101" s="230">
        <f>J184</f>
        <v>0</v>
      </c>
      <c r="L101" s="121"/>
    </row>
    <row r="102" spans="2:12" s="10" customFormat="1" ht="19.899999999999999" customHeight="1" x14ac:dyDescent="0.2">
      <c r="B102" s="121"/>
      <c r="C102" s="226"/>
      <c r="D102" s="228" t="s">
        <v>102</v>
      </c>
      <c r="E102" s="229"/>
      <c r="F102" s="229"/>
      <c r="G102" s="229"/>
      <c r="H102" s="229"/>
      <c r="I102" s="229"/>
      <c r="J102" s="230">
        <f>J189</f>
        <v>0</v>
      </c>
      <c r="L102" s="121"/>
    </row>
    <row r="103" spans="2:12" s="9" customFormat="1" ht="24.95" customHeight="1" x14ac:dyDescent="0.2">
      <c r="B103" s="120"/>
      <c r="C103" s="221"/>
      <c r="D103" s="223" t="s">
        <v>103</v>
      </c>
      <c r="E103" s="224"/>
      <c r="F103" s="224"/>
      <c r="G103" s="224"/>
      <c r="H103" s="224"/>
      <c r="I103" s="224"/>
      <c r="J103" s="225">
        <f>J191</f>
        <v>0</v>
      </c>
      <c r="L103" s="120"/>
    </row>
    <row r="104" spans="2:12" s="10" customFormat="1" ht="19.899999999999999" customHeight="1" x14ac:dyDescent="0.2">
      <c r="B104" s="121"/>
      <c r="C104" s="226"/>
      <c r="D104" s="228" t="s">
        <v>104</v>
      </c>
      <c r="E104" s="229"/>
      <c r="F104" s="229"/>
      <c r="G104" s="229"/>
      <c r="H104" s="229"/>
      <c r="I104" s="229"/>
      <c r="J104" s="230">
        <f>J192</f>
        <v>0</v>
      </c>
      <c r="L104" s="121"/>
    </row>
    <row r="105" spans="2:12" s="10" customFormat="1" ht="19.899999999999999" customHeight="1" x14ac:dyDescent="0.2">
      <c r="B105" s="121"/>
      <c r="C105" s="226"/>
      <c r="D105" s="228" t="s">
        <v>105</v>
      </c>
      <c r="E105" s="229"/>
      <c r="F105" s="229"/>
      <c r="G105" s="229"/>
      <c r="H105" s="229"/>
      <c r="I105" s="229"/>
      <c r="J105" s="230">
        <f>J200</f>
        <v>0</v>
      </c>
      <c r="L105" s="121"/>
    </row>
    <row r="106" spans="2:12" s="10" customFormat="1" ht="19.899999999999999" customHeight="1" x14ac:dyDescent="0.2">
      <c r="B106" s="121"/>
      <c r="C106" s="226"/>
      <c r="D106" s="228" t="s">
        <v>106</v>
      </c>
      <c r="E106" s="229"/>
      <c r="F106" s="229"/>
      <c r="G106" s="229"/>
      <c r="H106" s="229"/>
      <c r="I106" s="229"/>
      <c r="J106" s="230">
        <f>J205</f>
        <v>0</v>
      </c>
      <c r="L106" s="121"/>
    </row>
    <row r="107" spans="2:12" s="10" customFormat="1" ht="19.899999999999999" customHeight="1" x14ac:dyDescent="0.2">
      <c r="B107" s="121"/>
      <c r="C107" s="226"/>
      <c r="D107" s="228" t="s">
        <v>107</v>
      </c>
      <c r="E107" s="229"/>
      <c r="F107" s="229"/>
      <c r="G107" s="229"/>
      <c r="H107" s="229"/>
      <c r="I107" s="229"/>
      <c r="J107" s="230">
        <f>J210</f>
        <v>0</v>
      </c>
      <c r="L107" s="121"/>
    </row>
    <row r="108" spans="2:12" s="10" customFormat="1" ht="19.899999999999999" customHeight="1" x14ac:dyDescent="0.2">
      <c r="B108" s="121"/>
      <c r="C108" s="226"/>
      <c r="D108" s="228" t="s">
        <v>108</v>
      </c>
      <c r="E108" s="229"/>
      <c r="F108" s="229"/>
      <c r="G108" s="229"/>
      <c r="H108" s="229"/>
      <c r="I108" s="229"/>
      <c r="J108" s="230">
        <f>J214</f>
        <v>0</v>
      </c>
      <c r="L108" s="121"/>
    </row>
    <row r="109" spans="2:12" s="10" customFormat="1" ht="19.899999999999999" customHeight="1" x14ac:dyDescent="0.2">
      <c r="B109" s="121"/>
      <c r="C109" s="226"/>
      <c r="D109" s="228" t="s">
        <v>109</v>
      </c>
      <c r="E109" s="229"/>
      <c r="F109" s="229"/>
      <c r="G109" s="229"/>
      <c r="H109" s="229"/>
      <c r="I109" s="229"/>
      <c r="J109" s="230">
        <f>J216</f>
        <v>0</v>
      </c>
      <c r="L109" s="121"/>
    </row>
    <row r="110" spans="2:12" s="10" customFormat="1" ht="19.899999999999999" customHeight="1" x14ac:dyDescent="0.2">
      <c r="B110" s="121"/>
      <c r="C110" s="226"/>
      <c r="D110" s="228" t="s">
        <v>110</v>
      </c>
      <c r="E110" s="229"/>
      <c r="F110" s="229"/>
      <c r="G110" s="229"/>
      <c r="H110" s="229"/>
      <c r="I110" s="229"/>
      <c r="J110" s="230">
        <f>J221</f>
        <v>0</v>
      </c>
      <c r="L110" s="121"/>
    </row>
    <row r="111" spans="2:12" s="10" customFormat="1" ht="19.899999999999999" customHeight="1" x14ac:dyDescent="0.2">
      <c r="B111" s="121"/>
      <c r="C111" s="226"/>
      <c r="D111" s="228" t="s">
        <v>111</v>
      </c>
      <c r="E111" s="229"/>
      <c r="F111" s="229"/>
      <c r="G111" s="229"/>
      <c r="H111" s="229"/>
      <c r="I111" s="229"/>
      <c r="J111" s="230">
        <f>J225</f>
        <v>0</v>
      </c>
      <c r="L111" s="121"/>
    </row>
    <row r="112" spans="2:12" s="10" customFormat="1" ht="19.899999999999999" customHeight="1" x14ac:dyDescent="0.2">
      <c r="B112" s="121"/>
      <c r="C112" s="226"/>
      <c r="D112" s="228" t="s">
        <v>112</v>
      </c>
      <c r="E112" s="229"/>
      <c r="F112" s="229"/>
      <c r="G112" s="229"/>
      <c r="H112" s="229"/>
      <c r="I112" s="229"/>
      <c r="J112" s="230">
        <f>J241</f>
        <v>0</v>
      </c>
      <c r="L112" s="121"/>
    </row>
    <row r="113" spans="1:31" s="10" customFormat="1" ht="19.899999999999999" customHeight="1" x14ac:dyDescent="0.2">
      <c r="B113" s="121"/>
      <c r="C113" s="226"/>
      <c r="D113" s="228" t="s">
        <v>113</v>
      </c>
      <c r="E113" s="229"/>
      <c r="F113" s="229"/>
      <c r="G113" s="229"/>
      <c r="H113" s="229"/>
      <c r="I113" s="229"/>
      <c r="J113" s="230">
        <f>J243</f>
        <v>0</v>
      </c>
      <c r="L113" s="121"/>
    </row>
    <row r="114" spans="1:31" s="10" customFormat="1" ht="19.899999999999999" customHeight="1" x14ac:dyDescent="0.2">
      <c r="B114" s="121"/>
      <c r="C114" s="226"/>
      <c r="D114" s="228" t="s">
        <v>114</v>
      </c>
      <c r="E114" s="229"/>
      <c r="F114" s="229"/>
      <c r="G114" s="229"/>
      <c r="H114" s="229"/>
      <c r="I114" s="229"/>
      <c r="J114" s="230">
        <f>J251</f>
        <v>0</v>
      </c>
      <c r="L114" s="121"/>
    </row>
    <row r="115" spans="1:31" s="10" customFormat="1" ht="19.899999999999999" customHeight="1" x14ac:dyDescent="0.2">
      <c r="B115" s="121"/>
      <c r="C115" s="226"/>
      <c r="D115" s="228" t="s">
        <v>115</v>
      </c>
      <c r="E115" s="229"/>
      <c r="F115" s="229"/>
      <c r="G115" s="229"/>
      <c r="H115" s="229"/>
      <c r="I115" s="229"/>
      <c r="J115" s="230">
        <f>J259</f>
        <v>0</v>
      </c>
      <c r="L115" s="121"/>
    </row>
    <row r="116" spans="1:31" s="10" customFormat="1" ht="19.899999999999999" customHeight="1" x14ac:dyDescent="0.2">
      <c r="B116" s="121"/>
      <c r="C116" s="226"/>
      <c r="D116" s="228" t="s">
        <v>116</v>
      </c>
      <c r="E116" s="229"/>
      <c r="F116" s="229"/>
      <c r="G116" s="229"/>
      <c r="H116" s="229"/>
      <c r="I116" s="229"/>
      <c r="J116" s="230">
        <f>J261</f>
        <v>0</v>
      </c>
      <c r="L116" s="121"/>
    </row>
    <row r="117" spans="1:31" s="9" customFormat="1" ht="24.95" customHeight="1" x14ac:dyDescent="0.2">
      <c r="B117" s="120"/>
      <c r="C117" s="221"/>
      <c r="D117" s="223" t="s">
        <v>117</v>
      </c>
      <c r="E117" s="224"/>
      <c r="F117" s="224"/>
      <c r="G117" s="224"/>
      <c r="H117" s="224"/>
      <c r="I117" s="224"/>
      <c r="J117" s="225">
        <f>J264</f>
        <v>0</v>
      </c>
      <c r="L117" s="120"/>
    </row>
    <row r="118" spans="1:31" s="10" customFormat="1" ht="19.899999999999999" customHeight="1" x14ac:dyDescent="0.2">
      <c r="B118" s="121"/>
      <c r="C118" s="226"/>
      <c r="D118" s="228" t="s">
        <v>118</v>
      </c>
      <c r="E118" s="229"/>
      <c r="F118" s="229"/>
      <c r="G118" s="229"/>
      <c r="H118" s="229"/>
      <c r="I118" s="229"/>
      <c r="J118" s="230">
        <f>J265</f>
        <v>0</v>
      </c>
      <c r="L118" s="121"/>
    </row>
    <row r="119" spans="1:31" s="10" customFormat="1" ht="19.899999999999999" customHeight="1" x14ac:dyDescent="0.2">
      <c r="B119" s="121"/>
      <c r="C119" s="226"/>
      <c r="D119" s="228" t="s">
        <v>119</v>
      </c>
      <c r="E119" s="229"/>
      <c r="F119" s="229"/>
      <c r="G119" s="229"/>
      <c r="H119" s="229"/>
      <c r="I119" s="229"/>
      <c r="J119" s="230">
        <f>J269</f>
        <v>0</v>
      </c>
      <c r="L119" s="121"/>
    </row>
    <row r="120" spans="1:31" s="10" customFormat="1" ht="19.899999999999999" customHeight="1" x14ac:dyDescent="0.2">
      <c r="B120" s="121"/>
      <c r="C120" s="226"/>
      <c r="D120" s="228" t="s">
        <v>120</v>
      </c>
      <c r="E120" s="229"/>
      <c r="F120" s="229"/>
      <c r="G120" s="229"/>
      <c r="H120" s="229"/>
      <c r="I120" s="229"/>
      <c r="J120" s="230">
        <f>J274</f>
        <v>0</v>
      </c>
      <c r="L120" s="121"/>
    </row>
    <row r="121" spans="1:31" s="2" customFormat="1" ht="21.75" customHeight="1" x14ac:dyDescent="0.2">
      <c r="A121" s="27"/>
      <c r="B121" s="28"/>
      <c r="C121" s="176"/>
      <c r="D121" s="176"/>
      <c r="E121" s="176"/>
      <c r="F121" s="176"/>
      <c r="G121" s="176"/>
      <c r="H121" s="176"/>
      <c r="I121" s="176"/>
      <c r="J121" s="176"/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31" s="2" customFormat="1" ht="6.95" customHeight="1" x14ac:dyDescent="0.2">
      <c r="A122" s="27"/>
      <c r="B122" s="42"/>
      <c r="C122" s="43"/>
      <c r="D122" s="43"/>
      <c r="E122" s="43"/>
      <c r="F122" s="43"/>
      <c r="G122" s="43"/>
      <c r="H122" s="43"/>
      <c r="I122" s="115"/>
      <c r="J122" s="43"/>
      <c r="K122" s="43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6" spans="1:31" s="2" customFormat="1" ht="6.95" customHeight="1" x14ac:dyDescent="0.2">
      <c r="A126" s="27"/>
      <c r="B126" s="44"/>
      <c r="C126" s="45"/>
      <c r="D126" s="45"/>
      <c r="E126" s="45"/>
      <c r="F126" s="45"/>
      <c r="G126" s="45"/>
      <c r="H126" s="45"/>
      <c r="I126" s="116"/>
      <c r="J126" s="45"/>
      <c r="K126" s="45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24.95" customHeight="1" x14ac:dyDescent="0.2">
      <c r="A127" s="27"/>
      <c r="B127" s="28"/>
      <c r="C127" s="18" t="s">
        <v>121</v>
      </c>
      <c r="D127" s="27"/>
      <c r="E127" s="27"/>
      <c r="F127" s="27"/>
      <c r="G127" s="27"/>
      <c r="H127" s="27"/>
      <c r="I127" s="91"/>
      <c r="J127" s="27"/>
      <c r="K127" s="27"/>
      <c r="L127" s="3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6.95" customHeight="1" x14ac:dyDescent="0.2">
      <c r="A128" s="27"/>
      <c r="B128" s="28"/>
      <c r="C128" s="27"/>
      <c r="D128" s="27"/>
      <c r="E128" s="27"/>
      <c r="F128" s="27"/>
      <c r="G128" s="27"/>
      <c r="H128" s="27"/>
      <c r="I128" s="91"/>
      <c r="J128" s="27"/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2" customHeight="1" x14ac:dyDescent="0.2">
      <c r="A129" s="27"/>
      <c r="B129" s="28"/>
      <c r="C129" s="24" t="s">
        <v>16</v>
      </c>
      <c r="D129" s="27"/>
      <c r="E129" s="27"/>
      <c r="F129" s="27"/>
      <c r="G129" s="27"/>
      <c r="H129" s="27"/>
      <c r="I129" s="91"/>
      <c r="J129" s="27"/>
      <c r="K129" s="27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2" customFormat="1" ht="16.5" customHeight="1" x14ac:dyDescent="0.2">
      <c r="A130" s="27"/>
      <c r="B130" s="28"/>
      <c r="C130" s="27"/>
      <c r="D130" s="27"/>
      <c r="E130" s="314" t="str">
        <f>E7</f>
        <v>Snížení energet. náročnosti budovy tělocvičny</v>
      </c>
      <c r="F130" s="315"/>
      <c r="G130" s="315"/>
      <c r="H130" s="315"/>
      <c r="I130" s="91"/>
      <c r="J130" s="27"/>
      <c r="K130" s="27"/>
      <c r="L130" s="3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1:65" s="2" customFormat="1" ht="12" customHeight="1" x14ac:dyDescent="0.2">
      <c r="A131" s="27"/>
      <c r="B131" s="28"/>
      <c r="C131" s="24" t="s">
        <v>90</v>
      </c>
      <c r="D131" s="27"/>
      <c r="E131" s="27"/>
      <c r="F131" s="27"/>
      <c r="G131" s="27"/>
      <c r="H131" s="27"/>
      <c r="I131" s="91"/>
      <c r="J131" s="27"/>
      <c r="K131" s="27"/>
      <c r="L131" s="3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</row>
    <row r="132" spans="1:65" s="2" customFormat="1" ht="16.5" customHeight="1" x14ac:dyDescent="0.2">
      <c r="A132" s="27"/>
      <c r="B132" s="28"/>
      <c r="C132" s="27"/>
      <c r="D132" s="27"/>
      <c r="E132" s="292" t="str">
        <f>E9</f>
        <v>MELNIK 1 - SO-01-Vlastní budova -stavební část</v>
      </c>
      <c r="F132" s="313"/>
      <c r="G132" s="313"/>
      <c r="H132" s="313"/>
      <c r="I132" s="91"/>
      <c r="J132" s="27"/>
      <c r="K132" s="27"/>
      <c r="L132" s="3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  <row r="133" spans="1:65" s="2" customFormat="1" ht="6.95" customHeight="1" x14ac:dyDescent="0.2">
      <c r="A133" s="27"/>
      <c r="B133" s="28"/>
      <c r="C133" s="27"/>
      <c r="D133" s="27"/>
      <c r="E133" s="27"/>
      <c r="F133" s="27"/>
      <c r="G133" s="27"/>
      <c r="H133" s="27"/>
      <c r="I133" s="91"/>
      <c r="J133" s="27"/>
      <c r="K133" s="27"/>
      <c r="L133" s="3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1:65" s="2" customFormat="1" ht="12" customHeight="1" x14ac:dyDescent="0.2">
      <c r="A134" s="27"/>
      <c r="B134" s="28"/>
      <c r="C134" s="24" t="s">
        <v>20</v>
      </c>
      <c r="D134" s="27"/>
      <c r="E134" s="27"/>
      <c r="F134" s="22" t="str">
        <f>F12</f>
        <v>ISŠT Mělník,K Učilišti 2566</v>
      </c>
      <c r="G134" s="27"/>
      <c r="H134" s="27"/>
      <c r="I134" s="92" t="s">
        <v>22</v>
      </c>
      <c r="J134" s="50">
        <f>IF(J12="","",J12)</f>
        <v>0</v>
      </c>
      <c r="K134" s="27"/>
      <c r="L134" s="3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</row>
    <row r="135" spans="1:65" s="2" customFormat="1" ht="6.95" customHeight="1" x14ac:dyDescent="0.2">
      <c r="A135" s="27"/>
      <c r="B135" s="28"/>
      <c r="C135" s="27"/>
      <c r="D135" s="27"/>
      <c r="E135" s="27"/>
      <c r="F135" s="27"/>
      <c r="G135" s="27"/>
      <c r="H135" s="27"/>
      <c r="I135" s="91"/>
      <c r="J135" s="27"/>
      <c r="K135" s="27"/>
      <c r="L135" s="3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  <row r="136" spans="1:65" s="2" customFormat="1" ht="27.95" customHeight="1" x14ac:dyDescent="0.2">
      <c r="A136" s="27"/>
      <c r="B136" s="28"/>
      <c r="C136" s="24" t="s">
        <v>23</v>
      </c>
      <c r="D136" s="27"/>
      <c r="E136" s="27"/>
      <c r="F136" s="22" t="str">
        <f>E15</f>
        <v>ISŠT Mělník</v>
      </c>
      <c r="G136" s="27"/>
      <c r="H136" s="27"/>
      <c r="I136" s="92" t="s">
        <v>29</v>
      </c>
      <c r="J136" s="25" t="str">
        <f>E21</f>
        <v>Ing.Radek Pálenkáš</v>
      </c>
      <c r="K136" s="27"/>
      <c r="L136" s="3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</row>
    <row r="137" spans="1:65" s="2" customFormat="1" ht="15.2" customHeight="1" x14ac:dyDescent="0.2">
      <c r="A137" s="27"/>
      <c r="B137" s="28"/>
      <c r="C137" s="24" t="s">
        <v>27</v>
      </c>
      <c r="D137" s="27"/>
      <c r="E137" s="27"/>
      <c r="F137" s="22" t="str">
        <f>IF(E18="","",E18)</f>
        <v>Vyplň údaj</v>
      </c>
      <c r="G137" s="27"/>
      <c r="H137" s="27"/>
      <c r="I137" s="92" t="s">
        <v>32</v>
      </c>
      <c r="J137" s="25" t="str">
        <f>E24</f>
        <v>Ing.Pavel Michálek</v>
      </c>
      <c r="K137" s="27"/>
      <c r="L137" s="3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</row>
    <row r="138" spans="1:65" s="2" customFormat="1" ht="10.35" customHeight="1" x14ac:dyDescent="0.2">
      <c r="A138" s="27"/>
      <c r="B138" s="28"/>
      <c r="C138" s="27"/>
      <c r="D138" s="27"/>
      <c r="E138" s="27"/>
      <c r="F138" s="27"/>
      <c r="G138" s="27"/>
      <c r="H138" s="27"/>
      <c r="I138" s="91"/>
      <c r="J138" s="27"/>
      <c r="K138" s="27"/>
      <c r="L138" s="3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</row>
    <row r="139" spans="1:65" s="11" customFormat="1" ht="29.25" customHeight="1" x14ac:dyDescent="0.2">
      <c r="A139" s="122"/>
      <c r="B139" s="123"/>
      <c r="C139" s="171" t="s">
        <v>122</v>
      </c>
      <c r="D139" s="172" t="s">
        <v>60</v>
      </c>
      <c r="E139" s="172" t="s">
        <v>56</v>
      </c>
      <c r="F139" s="172" t="s">
        <v>57</v>
      </c>
      <c r="G139" s="172" t="s">
        <v>123</v>
      </c>
      <c r="H139" s="172" t="s">
        <v>124</v>
      </c>
      <c r="I139" s="172" t="s">
        <v>125</v>
      </c>
      <c r="J139" s="173" t="s">
        <v>94</v>
      </c>
      <c r="K139" s="174" t="s">
        <v>126</v>
      </c>
      <c r="L139" s="124"/>
      <c r="M139" s="57" t="s">
        <v>1</v>
      </c>
      <c r="N139" s="58" t="s">
        <v>39</v>
      </c>
      <c r="O139" s="58" t="s">
        <v>127</v>
      </c>
      <c r="P139" s="58" t="s">
        <v>128</v>
      </c>
      <c r="Q139" s="58" t="s">
        <v>129</v>
      </c>
      <c r="R139" s="58" t="s">
        <v>130</v>
      </c>
      <c r="S139" s="58" t="s">
        <v>131</v>
      </c>
      <c r="T139" s="59" t="s">
        <v>132</v>
      </c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</row>
    <row r="140" spans="1:65" s="2" customFormat="1" ht="22.9" customHeight="1" x14ac:dyDescent="0.25">
      <c r="A140" s="27"/>
      <c r="B140" s="28"/>
      <c r="C140" s="175" t="s">
        <v>133</v>
      </c>
      <c r="D140" s="176"/>
      <c r="E140" s="176"/>
      <c r="F140" s="176"/>
      <c r="G140" s="176"/>
      <c r="H140" s="176"/>
      <c r="I140" s="176"/>
      <c r="J140" s="177">
        <f>BK140</f>
        <v>0</v>
      </c>
      <c r="K140" s="176"/>
      <c r="L140" s="28"/>
      <c r="M140" s="60"/>
      <c r="N140" s="51"/>
      <c r="O140" s="61"/>
      <c r="P140" s="125">
        <f>P141+P191+P264</f>
        <v>0</v>
      </c>
      <c r="Q140" s="61"/>
      <c r="R140" s="125">
        <f>R141+R191+R264</f>
        <v>93.499833280000004</v>
      </c>
      <c r="S140" s="61"/>
      <c r="T140" s="126">
        <f>T141+T191+T264</f>
        <v>92.21677167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T140" s="14" t="s">
        <v>74</v>
      </c>
      <c r="AU140" s="14" t="s">
        <v>96</v>
      </c>
      <c r="BK140" s="127">
        <f>BK141+BK191+BK264</f>
        <v>0</v>
      </c>
    </row>
    <row r="141" spans="1:65" s="12" customFormat="1" ht="25.9" customHeight="1" x14ac:dyDescent="0.2">
      <c r="B141" s="128"/>
      <c r="C141" s="158"/>
      <c r="D141" s="159" t="s">
        <v>74</v>
      </c>
      <c r="E141" s="162" t="s">
        <v>134</v>
      </c>
      <c r="F141" s="162" t="s">
        <v>135</v>
      </c>
      <c r="G141" s="158"/>
      <c r="H141" s="158"/>
      <c r="I141" s="158"/>
      <c r="J141" s="163">
        <f>BK141</f>
        <v>0</v>
      </c>
      <c r="K141" s="158"/>
      <c r="L141" s="128"/>
      <c r="M141" s="130"/>
      <c r="N141" s="131"/>
      <c r="O141" s="131"/>
      <c r="P141" s="132">
        <f>P142+P148+P169+P184+P189</f>
        <v>0</v>
      </c>
      <c r="Q141" s="131"/>
      <c r="R141" s="132">
        <f>R142+R148+R169+R184+R189</f>
        <v>68.794560099999998</v>
      </c>
      <c r="S141" s="131"/>
      <c r="T141" s="133">
        <f>T142+T148+T169+T184+T189</f>
        <v>34.115071999999998</v>
      </c>
      <c r="AR141" s="129" t="s">
        <v>83</v>
      </c>
      <c r="AT141" s="134" t="s">
        <v>74</v>
      </c>
      <c r="AU141" s="134" t="s">
        <v>75</v>
      </c>
      <c r="AY141" s="129" t="s">
        <v>136</v>
      </c>
      <c r="BK141" s="135">
        <f>BK142+BK148+BK169+BK184+BK189</f>
        <v>0</v>
      </c>
    </row>
    <row r="142" spans="1:65" s="12" customFormat="1" ht="22.9" customHeight="1" x14ac:dyDescent="0.2">
      <c r="B142" s="128"/>
      <c r="C142" s="158"/>
      <c r="D142" s="159" t="s">
        <v>74</v>
      </c>
      <c r="E142" s="160" t="s">
        <v>83</v>
      </c>
      <c r="F142" s="160" t="s">
        <v>137</v>
      </c>
      <c r="G142" s="158"/>
      <c r="H142" s="158"/>
      <c r="I142" s="158"/>
      <c r="J142" s="161">
        <f>BK142</f>
        <v>0</v>
      </c>
      <c r="K142" s="158"/>
      <c r="L142" s="128"/>
      <c r="M142" s="130"/>
      <c r="N142" s="131"/>
      <c r="O142" s="131"/>
      <c r="P142" s="132">
        <f>SUM(P143:P147)</f>
        <v>0</v>
      </c>
      <c r="Q142" s="131"/>
      <c r="R142" s="132">
        <f>SUM(R143:R147)</f>
        <v>3.9000000000000005E-4</v>
      </c>
      <c r="S142" s="131"/>
      <c r="T142" s="133">
        <f>SUM(T143:T147)</f>
        <v>0</v>
      </c>
      <c r="AR142" s="129" t="s">
        <v>83</v>
      </c>
      <c r="AT142" s="134" t="s">
        <v>74</v>
      </c>
      <c r="AU142" s="134" t="s">
        <v>83</v>
      </c>
      <c r="AY142" s="129" t="s">
        <v>136</v>
      </c>
      <c r="BK142" s="135">
        <f>SUM(BK143:BK147)</f>
        <v>0</v>
      </c>
    </row>
    <row r="143" spans="1:65" s="2" customFormat="1" ht="24" customHeight="1" x14ac:dyDescent="0.2">
      <c r="A143" s="27"/>
      <c r="B143" s="136"/>
      <c r="C143" s="153" t="s">
        <v>83</v>
      </c>
      <c r="D143" s="153" t="s">
        <v>138</v>
      </c>
      <c r="E143" s="154" t="s">
        <v>139</v>
      </c>
      <c r="F143" s="155" t="s">
        <v>140</v>
      </c>
      <c r="G143" s="156" t="s">
        <v>141</v>
      </c>
      <c r="H143" s="157">
        <v>70.141999999999996</v>
      </c>
      <c r="I143" s="268"/>
      <c r="J143" s="151">
        <f>ROUND(I143*H143,2)</f>
        <v>0</v>
      </c>
      <c r="K143" s="152"/>
      <c r="L143" s="28"/>
      <c r="M143" s="137" t="s">
        <v>1</v>
      </c>
      <c r="N143" s="138" t="s">
        <v>40</v>
      </c>
      <c r="O143" s="53"/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1" t="s">
        <v>142</v>
      </c>
      <c r="AT143" s="141" t="s">
        <v>138</v>
      </c>
      <c r="AU143" s="141" t="s">
        <v>85</v>
      </c>
      <c r="AY143" s="14" t="s">
        <v>136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83</v>
      </c>
      <c r="BK143" s="142">
        <f>ROUND(I143*H143,2)</f>
        <v>0</v>
      </c>
      <c r="BL143" s="14" t="s">
        <v>142</v>
      </c>
      <c r="BM143" s="141" t="s">
        <v>143</v>
      </c>
    </row>
    <row r="144" spans="1:65" s="2" customFormat="1" ht="24" customHeight="1" x14ac:dyDescent="0.2">
      <c r="A144" s="27"/>
      <c r="B144" s="136"/>
      <c r="C144" s="153" t="s">
        <v>85</v>
      </c>
      <c r="D144" s="153" t="s">
        <v>138</v>
      </c>
      <c r="E144" s="154" t="s">
        <v>144</v>
      </c>
      <c r="F144" s="155" t="s">
        <v>145</v>
      </c>
      <c r="G144" s="156" t="s">
        <v>141</v>
      </c>
      <c r="H144" s="157">
        <v>49.098999999999997</v>
      </c>
      <c r="I144" s="268"/>
      <c r="J144" s="151">
        <f>ROUND(I144*H144,2)</f>
        <v>0</v>
      </c>
      <c r="K144" s="152"/>
      <c r="L144" s="28"/>
      <c r="M144" s="137" t="s">
        <v>1</v>
      </c>
      <c r="N144" s="138" t="s">
        <v>40</v>
      </c>
      <c r="O144" s="53"/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41" t="s">
        <v>142</v>
      </c>
      <c r="AT144" s="141" t="s">
        <v>138</v>
      </c>
      <c r="AU144" s="141" t="s">
        <v>85</v>
      </c>
      <c r="AY144" s="14" t="s">
        <v>136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83</v>
      </c>
      <c r="BK144" s="142">
        <f>ROUND(I144*H144,2)</f>
        <v>0</v>
      </c>
      <c r="BL144" s="14" t="s">
        <v>142</v>
      </c>
      <c r="BM144" s="141" t="s">
        <v>146</v>
      </c>
    </row>
    <row r="145" spans="1:65" s="2" customFormat="1" ht="24" customHeight="1" x14ac:dyDescent="0.2">
      <c r="A145" s="27"/>
      <c r="B145" s="136"/>
      <c r="C145" s="153" t="s">
        <v>147</v>
      </c>
      <c r="D145" s="153" t="s">
        <v>138</v>
      </c>
      <c r="E145" s="154" t="s">
        <v>148</v>
      </c>
      <c r="F145" s="155" t="s">
        <v>149</v>
      </c>
      <c r="G145" s="156" t="s">
        <v>150</v>
      </c>
      <c r="H145" s="157">
        <v>25.978999999999999</v>
      </c>
      <c r="I145" s="268"/>
      <c r="J145" s="151">
        <f>ROUND(I145*H145,2)</f>
        <v>0</v>
      </c>
      <c r="K145" s="152"/>
      <c r="L145" s="28"/>
      <c r="M145" s="137" t="s">
        <v>1</v>
      </c>
      <c r="N145" s="138" t="s">
        <v>40</v>
      </c>
      <c r="O145" s="53"/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41" t="s">
        <v>142</v>
      </c>
      <c r="AT145" s="141" t="s">
        <v>138</v>
      </c>
      <c r="AU145" s="141" t="s">
        <v>85</v>
      </c>
      <c r="AY145" s="14" t="s">
        <v>136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83</v>
      </c>
      <c r="BK145" s="142">
        <f>ROUND(I145*H145,2)</f>
        <v>0</v>
      </c>
      <c r="BL145" s="14" t="s">
        <v>142</v>
      </c>
      <c r="BM145" s="141" t="s">
        <v>151</v>
      </c>
    </row>
    <row r="146" spans="1:65" s="2" customFormat="1" ht="24" customHeight="1" x14ac:dyDescent="0.2">
      <c r="A146" s="27"/>
      <c r="B146" s="136"/>
      <c r="C146" s="153" t="s">
        <v>142</v>
      </c>
      <c r="D146" s="153" t="s">
        <v>138</v>
      </c>
      <c r="E146" s="154" t="s">
        <v>152</v>
      </c>
      <c r="F146" s="155" t="s">
        <v>153</v>
      </c>
      <c r="G146" s="156" t="s">
        <v>150</v>
      </c>
      <c r="H146" s="157">
        <v>25.978999999999999</v>
      </c>
      <c r="I146" s="268"/>
      <c r="J146" s="151">
        <f>ROUND(I146*H146,2)</f>
        <v>0</v>
      </c>
      <c r="K146" s="152"/>
      <c r="L146" s="28"/>
      <c r="M146" s="137" t="s">
        <v>1</v>
      </c>
      <c r="N146" s="138" t="s">
        <v>40</v>
      </c>
      <c r="O146" s="53"/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41" t="s">
        <v>142</v>
      </c>
      <c r="AT146" s="141" t="s">
        <v>138</v>
      </c>
      <c r="AU146" s="141" t="s">
        <v>85</v>
      </c>
      <c r="AY146" s="14" t="s">
        <v>136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83</v>
      </c>
      <c r="BK146" s="142">
        <f>ROUND(I146*H146,2)</f>
        <v>0</v>
      </c>
      <c r="BL146" s="14" t="s">
        <v>142</v>
      </c>
      <c r="BM146" s="141" t="s">
        <v>154</v>
      </c>
    </row>
    <row r="147" spans="1:65" s="2" customFormat="1" ht="16.5" customHeight="1" x14ac:dyDescent="0.2">
      <c r="A147" s="27"/>
      <c r="B147" s="136"/>
      <c r="C147" s="166" t="s">
        <v>155</v>
      </c>
      <c r="D147" s="166" t="s">
        <v>156</v>
      </c>
      <c r="E147" s="167" t="s">
        <v>157</v>
      </c>
      <c r="F147" s="168" t="s">
        <v>158</v>
      </c>
      <c r="G147" s="169" t="s">
        <v>159</v>
      </c>
      <c r="H147" s="170">
        <v>0.39</v>
      </c>
      <c r="I147" s="269"/>
      <c r="J147" s="164">
        <f>ROUND(I147*H147,2)</f>
        <v>0</v>
      </c>
      <c r="K147" s="165"/>
      <c r="L147" s="143"/>
      <c r="M147" s="144" t="s">
        <v>1</v>
      </c>
      <c r="N147" s="145" t="s">
        <v>40</v>
      </c>
      <c r="O147" s="53"/>
      <c r="P147" s="139">
        <f>O147*H147</f>
        <v>0</v>
      </c>
      <c r="Q147" s="139">
        <v>1E-3</v>
      </c>
      <c r="R147" s="139">
        <f>Q147*H147</f>
        <v>3.9000000000000005E-4</v>
      </c>
      <c r="S147" s="139">
        <v>0</v>
      </c>
      <c r="T147" s="140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41" t="s">
        <v>160</v>
      </c>
      <c r="AT147" s="141" t="s">
        <v>156</v>
      </c>
      <c r="AU147" s="141" t="s">
        <v>85</v>
      </c>
      <c r="AY147" s="14" t="s">
        <v>136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83</v>
      </c>
      <c r="BK147" s="142">
        <f>ROUND(I147*H147,2)</f>
        <v>0</v>
      </c>
      <c r="BL147" s="14" t="s">
        <v>142</v>
      </c>
      <c r="BM147" s="141" t="s">
        <v>161</v>
      </c>
    </row>
    <row r="148" spans="1:65" s="12" customFormat="1" ht="22.9" customHeight="1" x14ac:dyDescent="0.2">
      <c r="B148" s="128"/>
      <c r="C148" s="158"/>
      <c r="D148" s="159" t="s">
        <v>74</v>
      </c>
      <c r="E148" s="160" t="s">
        <v>162</v>
      </c>
      <c r="F148" s="160" t="s">
        <v>163</v>
      </c>
      <c r="G148" s="158"/>
      <c r="H148" s="158"/>
      <c r="I148" s="158"/>
      <c r="J148" s="161">
        <f>BK148</f>
        <v>0</v>
      </c>
      <c r="K148" s="158"/>
      <c r="L148" s="128"/>
      <c r="M148" s="130"/>
      <c r="N148" s="131"/>
      <c r="O148" s="131"/>
      <c r="P148" s="132">
        <f>SUM(P149:P168)</f>
        <v>0</v>
      </c>
      <c r="Q148" s="131"/>
      <c r="R148" s="132">
        <f>SUM(R149:R168)</f>
        <v>68.773820040000004</v>
      </c>
      <c r="S148" s="131"/>
      <c r="T148" s="133">
        <f>SUM(T149:T168)</f>
        <v>0</v>
      </c>
      <c r="AR148" s="129" t="s">
        <v>83</v>
      </c>
      <c r="AT148" s="134" t="s">
        <v>74</v>
      </c>
      <c r="AU148" s="134" t="s">
        <v>83</v>
      </c>
      <c r="AY148" s="129" t="s">
        <v>136</v>
      </c>
      <c r="BK148" s="135">
        <f>SUM(BK149:BK168)</f>
        <v>0</v>
      </c>
    </row>
    <row r="149" spans="1:65" s="2" customFormat="1" ht="24" customHeight="1" x14ac:dyDescent="0.2">
      <c r="A149" s="27"/>
      <c r="B149" s="136"/>
      <c r="C149" s="153" t="s">
        <v>162</v>
      </c>
      <c r="D149" s="153" t="s">
        <v>138</v>
      </c>
      <c r="E149" s="154" t="s">
        <v>164</v>
      </c>
      <c r="F149" s="155" t="s">
        <v>165</v>
      </c>
      <c r="G149" s="156" t="s">
        <v>166</v>
      </c>
      <c r="H149" s="157">
        <v>647.6</v>
      </c>
      <c r="I149" s="268"/>
      <c r="J149" s="151">
        <f t="shared" ref="J149:J168" si="0">ROUND(I149*H149,2)</f>
        <v>0</v>
      </c>
      <c r="K149" s="152"/>
      <c r="L149" s="28"/>
      <c r="M149" s="137" t="s">
        <v>1</v>
      </c>
      <c r="N149" s="138" t="s">
        <v>40</v>
      </c>
      <c r="O149" s="53"/>
      <c r="P149" s="139">
        <f t="shared" ref="P149:P168" si="1">O149*H149</f>
        <v>0</v>
      </c>
      <c r="Q149" s="139">
        <v>0</v>
      </c>
      <c r="R149" s="139">
        <f t="shared" ref="R149:R168" si="2">Q149*H149</f>
        <v>0</v>
      </c>
      <c r="S149" s="139">
        <v>0</v>
      </c>
      <c r="T149" s="140">
        <f t="shared" ref="T149:T168" si="3"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1" t="s">
        <v>142</v>
      </c>
      <c r="AT149" s="141" t="s">
        <v>138</v>
      </c>
      <c r="AU149" s="141" t="s">
        <v>85</v>
      </c>
      <c r="AY149" s="14" t="s">
        <v>136</v>
      </c>
      <c r="BE149" s="142">
        <f t="shared" ref="BE149:BE168" si="4">IF(N149="základní",J149,0)</f>
        <v>0</v>
      </c>
      <c r="BF149" s="142">
        <f t="shared" ref="BF149:BF168" si="5">IF(N149="snížená",J149,0)</f>
        <v>0</v>
      </c>
      <c r="BG149" s="142">
        <f t="shared" ref="BG149:BG168" si="6">IF(N149="zákl. přenesená",J149,0)</f>
        <v>0</v>
      </c>
      <c r="BH149" s="142">
        <f t="shared" ref="BH149:BH168" si="7">IF(N149="sníž. přenesená",J149,0)</f>
        <v>0</v>
      </c>
      <c r="BI149" s="142">
        <f t="shared" ref="BI149:BI168" si="8">IF(N149="nulová",J149,0)</f>
        <v>0</v>
      </c>
      <c r="BJ149" s="14" t="s">
        <v>83</v>
      </c>
      <c r="BK149" s="142">
        <f t="shared" ref="BK149:BK168" si="9">ROUND(I149*H149,2)</f>
        <v>0</v>
      </c>
      <c r="BL149" s="14" t="s">
        <v>142</v>
      </c>
      <c r="BM149" s="141" t="s">
        <v>167</v>
      </c>
    </row>
    <row r="150" spans="1:65" s="2" customFormat="1" ht="24" customHeight="1" x14ac:dyDescent="0.2">
      <c r="A150" s="27"/>
      <c r="B150" s="136"/>
      <c r="C150" s="166" t="s">
        <v>168</v>
      </c>
      <c r="D150" s="166" t="s">
        <v>156</v>
      </c>
      <c r="E150" s="167" t="s">
        <v>169</v>
      </c>
      <c r="F150" s="168" t="s">
        <v>170</v>
      </c>
      <c r="G150" s="169" t="s">
        <v>166</v>
      </c>
      <c r="H150" s="170">
        <v>679.98</v>
      </c>
      <c r="I150" s="269"/>
      <c r="J150" s="164">
        <f t="shared" si="0"/>
        <v>0</v>
      </c>
      <c r="K150" s="165"/>
      <c r="L150" s="143"/>
      <c r="M150" s="144" t="s">
        <v>1</v>
      </c>
      <c r="N150" s="145" t="s">
        <v>40</v>
      </c>
      <c r="O150" s="53"/>
      <c r="P150" s="139">
        <f t="shared" si="1"/>
        <v>0</v>
      </c>
      <c r="Q150" s="139">
        <v>4.0000000000000003E-5</v>
      </c>
      <c r="R150" s="139">
        <f t="shared" si="2"/>
        <v>2.7199200000000003E-2</v>
      </c>
      <c r="S150" s="139">
        <v>0</v>
      </c>
      <c r="T150" s="140">
        <f t="shared" si="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41" t="s">
        <v>160</v>
      </c>
      <c r="AT150" s="141" t="s">
        <v>156</v>
      </c>
      <c r="AU150" s="141" t="s">
        <v>85</v>
      </c>
      <c r="AY150" s="14" t="s">
        <v>136</v>
      </c>
      <c r="BE150" s="142">
        <f t="shared" si="4"/>
        <v>0</v>
      </c>
      <c r="BF150" s="142">
        <f t="shared" si="5"/>
        <v>0</v>
      </c>
      <c r="BG150" s="142">
        <f t="shared" si="6"/>
        <v>0</v>
      </c>
      <c r="BH150" s="142">
        <f t="shared" si="7"/>
        <v>0</v>
      </c>
      <c r="BI150" s="142">
        <f t="shared" si="8"/>
        <v>0</v>
      </c>
      <c r="BJ150" s="14" t="s">
        <v>83</v>
      </c>
      <c r="BK150" s="142">
        <f t="shared" si="9"/>
        <v>0</v>
      </c>
      <c r="BL150" s="14" t="s">
        <v>142</v>
      </c>
      <c r="BM150" s="141" t="s">
        <v>171</v>
      </c>
    </row>
    <row r="151" spans="1:65" s="2" customFormat="1" ht="24" customHeight="1" x14ac:dyDescent="0.2">
      <c r="A151" s="27"/>
      <c r="B151" s="136"/>
      <c r="C151" s="153" t="s">
        <v>160</v>
      </c>
      <c r="D151" s="153" t="s">
        <v>138</v>
      </c>
      <c r="E151" s="154" t="s">
        <v>172</v>
      </c>
      <c r="F151" s="155" t="s">
        <v>173</v>
      </c>
      <c r="G151" s="156" t="s">
        <v>150</v>
      </c>
      <c r="H151" s="157">
        <v>711.96100000000001</v>
      </c>
      <c r="I151" s="268"/>
      <c r="J151" s="151">
        <f t="shared" si="0"/>
        <v>0</v>
      </c>
      <c r="K151" s="152"/>
      <c r="L151" s="28"/>
      <c r="M151" s="137" t="s">
        <v>1</v>
      </c>
      <c r="N151" s="138" t="s">
        <v>40</v>
      </c>
      <c r="O151" s="53"/>
      <c r="P151" s="139">
        <f t="shared" si="1"/>
        <v>0</v>
      </c>
      <c r="Q151" s="139">
        <v>8.5000000000000006E-3</v>
      </c>
      <c r="R151" s="139">
        <f t="shared" si="2"/>
        <v>6.0516685000000008</v>
      </c>
      <c r="S151" s="139">
        <v>0</v>
      </c>
      <c r="T151" s="140">
        <f t="shared" si="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41" t="s">
        <v>142</v>
      </c>
      <c r="AT151" s="141" t="s">
        <v>138</v>
      </c>
      <c r="AU151" s="141" t="s">
        <v>85</v>
      </c>
      <c r="AY151" s="14" t="s">
        <v>136</v>
      </c>
      <c r="BE151" s="142">
        <f t="shared" si="4"/>
        <v>0</v>
      </c>
      <c r="BF151" s="142">
        <f t="shared" si="5"/>
        <v>0</v>
      </c>
      <c r="BG151" s="142">
        <f t="shared" si="6"/>
        <v>0</v>
      </c>
      <c r="BH151" s="142">
        <f t="shared" si="7"/>
        <v>0</v>
      </c>
      <c r="BI151" s="142">
        <f t="shared" si="8"/>
        <v>0</v>
      </c>
      <c r="BJ151" s="14" t="s">
        <v>83</v>
      </c>
      <c r="BK151" s="142">
        <f t="shared" si="9"/>
        <v>0</v>
      </c>
      <c r="BL151" s="14" t="s">
        <v>142</v>
      </c>
      <c r="BM151" s="141" t="s">
        <v>174</v>
      </c>
    </row>
    <row r="152" spans="1:65" s="2" customFormat="1" ht="16.5" customHeight="1" x14ac:dyDescent="0.2">
      <c r="A152" s="27"/>
      <c r="B152" s="136"/>
      <c r="C152" s="166" t="s">
        <v>175</v>
      </c>
      <c r="D152" s="166" t="s">
        <v>156</v>
      </c>
      <c r="E152" s="167" t="s">
        <v>176</v>
      </c>
      <c r="F152" s="168" t="s">
        <v>177</v>
      </c>
      <c r="G152" s="169" t="s">
        <v>150</v>
      </c>
      <c r="H152" s="170">
        <v>726.2</v>
      </c>
      <c r="I152" s="269"/>
      <c r="J152" s="164">
        <f t="shared" si="0"/>
        <v>0</v>
      </c>
      <c r="K152" s="165"/>
      <c r="L152" s="143"/>
      <c r="M152" s="144" t="s">
        <v>1</v>
      </c>
      <c r="N152" s="145" t="s">
        <v>40</v>
      </c>
      <c r="O152" s="53"/>
      <c r="P152" s="139">
        <f t="shared" si="1"/>
        <v>0</v>
      </c>
      <c r="Q152" s="139">
        <v>2.7200000000000002E-3</v>
      </c>
      <c r="R152" s="139">
        <f t="shared" si="2"/>
        <v>1.9752640000000004</v>
      </c>
      <c r="S152" s="139">
        <v>0</v>
      </c>
      <c r="T152" s="140">
        <f t="shared" si="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41" t="s">
        <v>160</v>
      </c>
      <c r="AT152" s="141" t="s">
        <v>156</v>
      </c>
      <c r="AU152" s="141" t="s">
        <v>85</v>
      </c>
      <c r="AY152" s="14" t="s">
        <v>136</v>
      </c>
      <c r="BE152" s="142">
        <f t="shared" si="4"/>
        <v>0</v>
      </c>
      <c r="BF152" s="142">
        <f t="shared" si="5"/>
        <v>0</v>
      </c>
      <c r="BG152" s="142">
        <f t="shared" si="6"/>
        <v>0</v>
      </c>
      <c r="BH152" s="142">
        <f t="shared" si="7"/>
        <v>0</v>
      </c>
      <c r="BI152" s="142">
        <f t="shared" si="8"/>
        <v>0</v>
      </c>
      <c r="BJ152" s="14" t="s">
        <v>83</v>
      </c>
      <c r="BK152" s="142">
        <f t="shared" si="9"/>
        <v>0</v>
      </c>
      <c r="BL152" s="14" t="s">
        <v>142</v>
      </c>
      <c r="BM152" s="141" t="s">
        <v>178</v>
      </c>
    </row>
    <row r="153" spans="1:65" s="2" customFormat="1" ht="24" customHeight="1" x14ac:dyDescent="0.2">
      <c r="A153" s="27"/>
      <c r="B153" s="136"/>
      <c r="C153" s="153" t="s">
        <v>179</v>
      </c>
      <c r="D153" s="153" t="s">
        <v>138</v>
      </c>
      <c r="E153" s="154" t="s">
        <v>172</v>
      </c>
      <c r="F153" s="155" t="s">
        <v>173</v>
      </c>
      <c r="G153" s="156" t="s">
        <v>150</v>
      </c>
      <c r="H153" s="157">
        <v>86.594999999999999</v>
      </c>
      <c r="I153" s="268"/>
      <c r="J153" s="151">
        <f t="shared" si="0"/>
        <v>0</v>
      </c>
      <c r="K153" s="152"/>
      <c r="L153" s="28"/>
      <c r="M153" s="137" t="s">
        <v>1</v>
      </c>
      <c r="N153" s="138" t="s">
        <v>40</v>
      </c>
      <c r="O153" s="53"/>
      <c r="P153" s="139">
        <f t="shared" si="1"/>
        <v>0</v>
      </c>
      <c r="Q153" s="139">
        <v>8.5000000000000006E-3</v>
      </c>
      <c r="R153" s="139">
        <f t="shared" si="2"/>
        <v>0.73605750000000003</v>
      </c>
      <c r="S153" s="139">
        <v>0</v>
      </c>
      <c r="T153" s="140">
        <f t="shared" si="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41" t="s">
        <v>142</v>
      </c>
      <c r="AT153" s="141" t="s">
        <v>138</v>
      </c>
      <c r="AU153" s="141" t="s">
        <v>85</v>
      </c>
      <c r="AY153" s="14" t="s">
        <v>136</v>
      </c>
      <c r="BE153" s="142">
        <f t="shared" si="4"/>
        <v>0</v>
      </c>
      <c r="BF153" s="142">
        <f t="shared" si="5"/>
        <v>0</v>
      </c>
      <c r="BG153" s="142">
        <f t="shared" si="6"/>
        <v>0</v>
      </c>
      <c r="BH153" s="142">
        <f t="shared" si="7"/>
        <v>0</v>
      </c>
      <c r="BI153" s="142">
        <f t="shared" si="8"/>
        <v>0</v>
      </c>
      <c r="BJ153" s="14" t="s">
        <v>83</v>
      </c>
      <c r="BK153" s="142">
        <f t="shared" si="9"/>
        <v>0</v>
      </c>
      <c r="BL153" s="14" t="s">
        <v>142</v>
      </c>
      <c r="BM153" s="141" t="s">
        <v>180</v>
      </c>
    </row>
    <row r="154" spans="1:65" s="2" customFormat="1" ht="48" customHeight="1" x14ac:dyDescent="0.2">
      <c r="A154" s="27"/>
      <c r="B154" s="136"/>
      <c r="C154" s="166" t="s">
        <v>181</v>
      </c>
      <c r="D154" s="166" t="s">
        <v>156</v>
      </c>
      <c r="E154" s="167" t="s">
        <v>182</v>
      </c>
      <c r="F154" s="168" t="s">
        <v>183</v>
      </c>
      <c r="G154" s="169" t="s">
        <v>150</v>
      </c>
      <c r="H154" s="170">
        <v>88.326999999999998</v>
      </c>
      <c r="I154" s="269"/>
      <c r="J154" s="164">
        <f t="shared" si="0"/>
        <v>0</v>
      </c>
      <c r="K154" s="165"/>
      <c r="L154" s="143"/>
      <c r="M154" s="144" t="s">
        <v>1</v>
      </c>
      <c r="N154" s="145" t="s">
        <v>40</v>
      </c>
      <c r="O154" s="53"/>
      <c r="P154" s="139">
        <f t="shared" si="1"/>
        <v>0</v>
      </c>
      <c r="Q154" s="139">
        <v>4.8999999999999998E-3</v>
      </c>
      <c r="R154" s="139">
        <f t="shared" si="2"/>
        <v>0.43280229999999997</v>
      </c>
      <c r="S154" s="139">
        <v>0</v>
      </c>
      <c r="T154" s="140">
        <f t="shared" si="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41" t="s">
        <v>160</v>
      </c>
      <c r="AT154" s="141" t="s">
        <v>156</v>
      </c>
      <c r="AU154" s="141" t="s">
        <v>85</v>
      </c>
      <c r="AY154" s="14" t="s">
        <v>136</v>
      </c>
      <c r="BE154" s="142">
        <f t="shared" si="4"/>
        <v>0</v>
      </c>
      <c r="BF154" s="142">
        <f t="shared" si="5"/>
        <v>0</v>
      </c>
      <c r="BG154" s="142">
        <f t="shared" si="6"/>
        <v>0</v>
      </c>
      <c r="BH154" s="142">
        <f t="shared" si="7"/>
        <v>0</v>
      </c>
      <c r="BI154" s="142">
        <f t="shared" si="8"/>
        <v>0</v>
      </c>
      <c r="BJ154" s="14" t="s">
        <v>83</v>
      </c>
      <c r="BK154" s="142">
        <f t="shared" si="9"/>
        <v>0</v>
      </c>
      <c r="BL154" s="14" t="s">
        <v>142</v>
      </c>
      <c r="BM154" s="141" t="s">
        <v>184</v>
      </c>
    </row>
    <row r="155" spans="1:65" s="2" customFormat="1" ht="24" customHeight="1" x14ac:dyDescent="0.2">
      <c r="A155" s="27"/>
      <c r="B155" s="136"/>
      <c r="C155" s="153" t="s">
        <v>185</v>
      </c>
      <c r="D155" s="153" t="s">
        <v>138</v>
      </c>
      <c r="E155" s="154" t="s">
        <v>186</v>
      </c>
      <c r="F155" s="155" t="s">
        <v>187</v>
      </c>
      <c r="G155" s="156" t="s">
        <v>166</v>
      </c>
      <c r="H155" s="157">
        <v>100.8</v>
      </c>
      <c r="I155" s="268"/>
      <c r="J155" s="151">
        <f t="shared" si="0"/>
        <v>0</v>
      </c>
      <c r="K155" s="152"/>
      <c r="L155" s="28"/>
      <c r="M155" s="137" t="s">
        <v>1</v>
      </c>
      <c r="N155" s="138" t="s">
        <v>40</v>
      </c>
      <c r="O155" s="53"/>
      <c r="P155" s="139">
        <f t="shared" si="1"/>
        <v>0</v>
      </c>
      <c r="Q155" s="139">
        <v>1.7600000000000001E-3</v>
      </c>
      <c r="R155" s="139">
        <f t="shared" si="2"/>
        <v>0.17740800000000001</v>
      </c>
      <c r="S155" s="139">
        <v>0</v>
      </c>
      <c r="T155" s="140">
        <f t="shared" si="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41" t="s">
        <v>142</v>
      </c>
      <c r="AT155" s="141" t="s">
        <v>138</v>
      </c>
      <c r="AU155" s="141" t="s">
        <v>85</v>
      </c>
      <c r="AY155" s="14" t="s">
        <v>136</v>
      </c>
      <c r="BE155" s="142">
        <f t="shared" si="4"/>
        <v>0</v>
      </c>
      <c r="BF155" s="142">
        <f t="shared" si="5"/>
        <v>0</v>
      </c>
      <c r="BG155" s="142">
        <f t="shared" si="6"/>
        <v>0</v>
      </c>
      <c r="BH155" s="142">
        <f t="shared" si="7"/>
        <v>0</v>
      </c>
      <c r="BI155" s="142">
        <f t="shared" si="8"/>
        <v>0</v>
      </c>
      <c r="BJ155" s="14" t="s">
        <v>83</v>
      </c>
      <c r="BK155" s="142">
        <f t="shared" si="9"/>
        <v>0</v>
      </c>
      <c r="BL155" s="14" t="s">
        <v>142</v>
      </c>
      <c r="BM155" s="141" t="s">
        <v>188</v>
      </c>
    </row>
    <row r="156" spans="1:65" s="2" customFormat="1" ht="16.5" customHeight="1" x14ac:dyDescent="0.2">
      <c r="A156" s="27"/>
      <c r="B156" s="136"/>
      <c r="C156" s="166" t="s">
        <v>189</v>
      </c>
      <c r="D156" s="166" t="s">
        <v>156</v>
      </c>
      <c r="E156" s="167" t="s">
        <v>190</v>
      </c>
      <c r="F156" s="168" t="s">
        <v>191</v>
      </c>
      <c r="G156" s="169" t="s">
        <v>150</v>
      </c>
      <c r="H156" s="170">
        <v>20.562999999999999</v>
      </c>
      <c r="I156" s="269"/>
      <c r="J156" s="164">
        <f t="shared" si="0"/>
        <v>0</v>
      </c>
      <c r="K156" s="165"/>
      <c r="L156" s="143"/>
      <c r="M156" s="144" t="s">
        <v>1</v>
      </c>
      <c r="N156" s="145" t="s">
        <v>40</v>
      </c>
      <c r="O156" s="53"/>
      <c r="P156" s="139">
        <f t="shared" si="1"/>
        <v>0</v>
      </c>
      <c r="Q156" s="139">
        <v>8.9999999999999998E-4</v>
      </c>
      <c r="R156" s="139">
        <f t="shared" si="2"/>
        <v>1.8506699999999997E-2</v>
      </c>
      <c r="S156" s="139">
        <v>0</v>
      </c>
      <c r="T156" s="140">
        <f t="shared" si="3"/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41" t="s">
        <v>160</v>
      </c>
      <c r="AT156" s="141" t="s">
        <v>156</v>
      </c>
      <c r="AU156" s="141" t="s">
        <v>85</v>
      </c>
      <c r="AY156" s="14" t="s">
        <v>136</v>
      </c>
      <c r="BE156" s="142">
        <f t="shared" si="4"/>
        <v>0</v>
      </c>
      <c r="BF156" s="142">
        <f t="shared" si="5"/>
        <v>0</v>
      </c>
      <c r="BG156" s="142">
        <f t="shared" si="6"/>
        <v>0</v>
      </c>
      <c r="BH156" s="142">
        <f t="shared" si="7"/>
        <v>0</v>
      </c>
      <c r="BI156" s="142">
        <f t="shared" si="8"/>
        <v>0</v>
      </c>
      <c r="BJ156" s="14" t="s">
        <v>83</v>
      </c>
      <c r="BK156" s="142">
        <f t="shared" si="9"/>
        <v>0</v>
      </c>
      <c r="BL156" s="14" t="s">
        <v>142</v>
      </c>
      <c r="BM156" s="141" t="s">
        <v>192</v>
      </c>
    </row>
    <row r="157" spans="1:65" s="2" customFormat="1" ht="16.5" customHeight="1" x14ac:dyDescent="0.2">
      <c r="A157" s="27"/>
      <c r="B157" s="136"/>
      <c r="C157" s="153" t="s">
        <v>193</v>
      </c>
      <c r="D157" s="153" t="s">
        <v>138</v>
      </c>
      <c r="E157" s="154" t="s">
        <v>194</v>
      </c>
      <c r="F157" s="155" t="s">
        <v>195</v>
      </c>
      <c r="G157" s="156" t="s">
        <v>166</v>
      </c>
      <c r="H157" s="157">
        <v>339.1</v>
      </c>
      <c r="I157" s="268"/>
      <c r="J157" s="151">
        <f t="shared" si="0"/>
        <v>0</v>
      </c>
      <c r="K157" s="152"/>
      <c r="L157" s="28"/>
      <c r="M157" s="137" t="s">
        <v>1</v>
      </c>
      <c r="N157" s="138" t="s">
        <v>40</v>
      </c>
      <c r="O157" s="53"/>
      <c r="P157" s="139">
        <f t="shared" si="1"/>
        <v>0</v>
      </c>
      <c r="Q157" s="139">
        <v>2.5000000000000001E-4</v>
      </c>
      <c r="R157" s="139">
        <f t="shared" si="2"/>
        <v>8.4775000000000003E-2</v>
      </c>
      <c r="S157" s="139">
        <v>0</v>
      </c>
      <c r="T157" s="140">
        <f t="shared" si="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41" t="s">
        <v>142</v>
      </c>
      <c r="AT157" s="141" t="s">
        <v>138</v>
      </c>
      <c r="AU157" s="141" t="s">
        <v>85</v>
      </c>
      <c r="AY157" s="14" t="s">
        <v>136</v>
      </c>
      <c r="BE157" s="142">
        <f t="shared" si="4"/>
        <v>0</v>
      </c>
      <c r="BF157" s="142">
        <f t="shared" si="5"/>
        <v>0</v>
      </c>
      <c r="BG157" s="142">
        <f t="shared" si="6"/>
        <v>0</v>
      </c>
      <c r="BH157" s="142">
        <f t="shared" si="7"/>
        <v>0</v>
      </c>
      <c r="BI157" s="142">
        <f t="shared" si="8"/>
        <v>0</v>
      </c>
      <c r="BJ157" s="14" t="s">
        <v>83</v>
      </c>
      <c r="BK157" s="142">
        <f t="shared" si="9"/>
        <v>0</v>
      </c>
      <c r="BL157" s="14" t="s">
        <v>142</v>
      </c>
      <c r="BM157" s="141" t="s">
        <v>196</v>
      </c>
    </row>
    <row r="158" spans="1:65" s="2" customFormat="1" ht="16.5" customHeight="1" x14ac:dyDescent="0.2">
      <c r="A158" s="27"/>
      <c r="B158" s="136"/>
      <c r="C158" s="166" t="s">
        <v>8</v>
      </c>
      <c r="D158" s="166" t="s">
        <v>156</v>
      </c>
      <c r="E158" s="167" t="s">
        <v>197</v>
      </c>
      <c r="F158" s="168" t="s">
        <v>198</v>
      </c>
      <c r="G158" s="169" t="s">
        <v>166</v>
      </c>
      <c r="H158" s="170">
        <v>356.05500000000001</v>
      </c>
      <c r="I158" s="269"/>
      <c r="J158" s="164">
        <f t="shared" si="0"/>
        <v>0</v>
      </c>
      <c r="K158" s="165"/>
      <c r="L158" s="143"/>
      <c r="M158" s="144" t="s">
        <v>1</v>
      </c>
      <c r="N158" s="145" t="s">
        <v>40</v>
      </c>
      <c r="O158" s="53"/>
      <c r="P158" s="139">
        <f t="shared" si="1"/>
        <v>0</v>
      </c>
      <c r="Q158" s="139">
        <v>3.0000000000000001E-5</v>
      </c>
      <c r="R158" s="139">
        <f t="shared" si="2"/>
        <v>1.0681650000000001E-2</v>
      </c>
      <c r="S158" s="139">
        <v>0</v>
      </c>
      <c r="T158" s="140">
        <f t="shared" si="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41" t="s">
        <v>160</v>
      </c>
      <c r="AT158" s="141" t="s">
        <v>156</v>
      </c>
      <c r="AU158" s="141" t="s">
        <v>85</v>
      </c>
      <c r="AY158" s="14" t="s">
        <v>136</v>
      </c>
      <c r="BE158" s="142">
        <f t="shared" si="4"/>
        <v>0</v>
      </c>
      <c r="BF158" s="142">
        <f t="shared" si="5"/>
        <v>0</v>
      </c>
      <c r="BG158" s="142">
        <f t="shared" si="6"/>
        <v>0</v>
      </c>
      <c r="BH158" s="142">
        <f t="shared" si="7"/>
        <v>0</v>
      </c>
      <c r="BI158" s="142">
        <f t="shared" si="8"/>
        <v>0</v>
      </c>
      <c r="BJ158" s="14" t="s">
        <v>83</v>
      </c>
      <c r="BK158" s="142">
        <f t="shared" si="9"/>
        <v>0</v>
      </c>
      <c r="BL158" s="14" t="s">
        <v>142</v>
      </c>
      <c r="BM158" s="141" t="s">
        <v>199</v>
      </c>
    </row>
    <row r="159" spans="1:65" s="2" customFormat="1" ht="24" customHeight="1" x14ac:dyDescent="0.2">
      <c r="A159" s="27"/>
      <c r="B159" s="136"/>
      <c r="C159" s="153" t="s">
        <v>200</v>
      </c>
      <c r="D159" s="153" t="s">
        <v>138</v>
      </c>
      <c r="E159" s="154" t="s">
        <v>201</v>
      </c>
      <c r="F159" s="155" t="s">
        <v>202</v>
      </c>
      <c r="G159" s="156" t="s">
        <v>150</v>
      </c>
      <c r="H159" s="157">
        <v>711.96100000000001</v>
      </c>
      <c r="I159" s="268"/>
      <c r="J159" s="151">
        <f t="shared" si="0"/>
        <v>0</v>
      </c>
      <c r="K159" s="152"/>
      <c r="L159" s="28"/>
      <c r="M159" s="137" t="s">
        <v>1</v>
      </c>
      <c r="N159" s="138" t="s">
        <v>40</v>
      </c>
      <c r="O159" s="53"/>
      <c r="P159" s="139">
        <f t="shared" si="1"/>
        <v>0</v>
      </c>
      <c r="Q159" s="139">
        <v>1.146E-2</v>
      </c>
      <c r="R159" s="139">
        <f t="shared" si="2"/>
        <v>8.1590730600000008</v>
      </c>
      <c r="S159" s="139">
        <v>0</v>
      </c>
      <c r="T159" s="140">
        <f t="shared" si="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41" t="s">
        <v>142</v>
      </c>
      <c r="AT159" s="141" t="s">
        <v>138</v>
      </c>
      <c r="AU159" s="141" t="s">
        <v>85</v>
      </c>
      <c r="AY159" s="14" t="s">
        <v>136</v>
      </c>
      <c r="BE159" s="142">
        <f t="shared" si="4"/>
        <v>0</v>
      </c>
      <c r="BF159" s="142">
        <f t="shared" si="5"/>
        <v>0</v>
      </c>
      <c r="BG159" s="142">
        <f t="shared" si="6"/>
        <v>0</v>
      </c>
      <c r="BH159" s="142">
        <f t="shared" si="7"/>
        <v>0</v>
      </c>
      <c r="BI159" s="142">
        <f t="shared" si="8"/>
        <v>0</v>
      </c>
      <c r="BJ159" s="14" t="s">
        <v>83</v>
      </c>
      <c r="BK159" s="142">
        <f t="shared" si="9"/>
        <v>0</v>
      </c>
      <c r="BL159" s="14" t="s">
        <v>142</v>
      </c>
      <c r="BM159" s="141" t="s">
        <v>203</v>
      </c>
    </row>
    <row r="160" spans="1:65" s="2" customFormat="1" ht="24" customHeight="1" x14ac:dyDescent="0.2">
      <c r="A160" s="27"/>
      <c r="B160" s="136"/>
      <c r="C160" s="153" t="s">
        <v>204</v>
      </c>
      <c r="D160" s="153" t="s">
        <v>138</v>
      </c>
      <c r="E160" s="154" t="s">
        <v>205</v>
      </c>
      <c r="F160" s="155" t="s">
        <v>206</v>
      </c>
      <c r="G160" s="156" t="s">
        <v>150</v>
      </c>
      <c r="H160" s="157">
        <v>17.318999999999999</v>
      </c>
      <c r="I160" s="268"/>
      <c r="J160" s="151">
        <f t="shared" si="0"/>
        <v>0</v>
      </c>
      <c r="K160" s="152"/>
      <c r="L160" s="28"/>
      <c r="M160" s="137" t="s">
        <v>1</v>
      </c>
      <c r="N160" s="138" t="s">
        <v>40</v>
      </c>
      <c r="O160" s="53"/>
      <c r="P160" s="139">
        <f t="shared" si="1"/>
        <v>0</v>
      </c>
      <c r="Q160" s="139">
        <v>6.28E-3</v>
      </c>
      <c r="R160" s="139">
        <f t="shared" si="2"/>
        <v>0.10876332</v>
      </c>
      <c r="S160" s="139">
        <v>0</v>
      </c>
      <c r="T160" s="140">
        <f t="shared" si="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41" t="s">
        <v>142</v>
      </c>
      <c r="AT160" s="141" t="s">
        <v>138</v>
      </c>
      <c r="AU160" s="141" t="s">
        <v>85</v>
      </c>
      <c r="AY160" s="14" t="s">
        <v>136</v>
      </c>
      <c r="BE160" s="142">
        <f t="shared" si="4"/>
        <v>0</v>
      </c>
      <c r="BF160" s="142">
        <f t="shared" si="5"/>
        <v>0</v>
      </c>
      <c r="BG160" s="142">
        <f t="shared" si="6"/>
        <v>0</v>
      </c>
      <c r="BH160" s="142">
        <f t="shared" si="7"/>
        <v>0</v>
      </c>
      <c r="BI160" s="142">
        <f t="shared" si="8"/>
        <v>0</v>
      </c>
      <c r="BJ160" s="14" t="s">
        <v>83</v>
      </c>
      <c r="BK160" s="142">
        <f t="shared" si="9"/>
        <v>0</v>
      </c>
      <c r="BL160" s="14" t="s">
        <v>142</v>
      </c>
      <c r="BM160" s="141" t="s">
        <v>207</v>
      </c>
    </row>
    <row r="161" spans="1:65" s="2" customFormat="1" ht="24" customHeight="1" x14ac:dyDescent="0.2">
      <c r="A161" s="27"/>
      <c r="B161" s="136"/>
      <c r="C161" s="153" t="s">
        <v>208</v>
      </c>
      <c r="D161" s="153" t="s">
        <v>138</v>
      </c>
      <c r="E161" s="154" t="s">
        <v>209</v>
      </c>
      <c r="F161" s="155" t="s">
        <v>210</v>
      </c>
      <c r="G161" s="156" t="s">
        <v>150</v>
      </c>
      <c r="H161" s="157">
        <v>711.96100000000001</v>
      </c>
      <c r="I161" s="268"/>
      <c r="J161" s="151">
        <f t="shared" si="0"/>
        <v>0</v>
      </c>
      <c r="K161" s="152"/>
      <c r="L161" s="28"/>
      <c r="M161" s="137" t="s">
        <v>1</v>
      </c>
      <c r="N161" s="138" t="s">
        <v>40</v>
      </c>
      <c r="O161" s="53"/>
      <c r="P161" s="139">
        <f t="shared" si="1"/>
        <v>0</v>
      </c>
      <c r="Q161" s="139">
        <v>4.7800000000000004E-3</v>
      </c>
      <c r="R161" s="139">
        <f t="shared" si="2"/>
        <v>3.4031735800000003</v>
      </c>
      <c r="S161" s="139">
        <v>0</v>
      </c>
      <c r="T161" s="140">
        <f t="shared" si="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41" t="s">
        <v>142</v>
      </c>
      <c r="AT161" s="141" t="s">
        <v>138</v>
      </c>
      <c r="AU161" s="141" t="s">
        <v>85</v>
      </c>
      <c r="AY161" s="14" t="s">
        <v>136</v>
      </c>
      <c r="BE161" s="142">
        <f t="shared" si="4"/>
        <v>0</v>
      </c>
      <c r="BF161" s="142">
        <f t="shared" si="5"/>
        <v>0</v>
      </c>
      <c r="BG161" s="142">
        <f t="shared" si="6"/>
        <v>0</v>
      </c>
      <c r="BH161" s="142">
        <f t="shared" si="7"/>
        <v>0</v>
      </c>
      <c r="BI161" s="142">
        <f t="shared" si="8"/>
        <v>0</v>
      </c>
      <c r="BJ161" s="14" t="s">
        <v>83</v>
      </c>
      <c r="BK161" s="142">
        <f t="shared" si="9"/>
        <v>0</v>
      </c>
      <c r="BL161" s="14" t="s">
        <v>142</v>
      </c>
      <c r="BM161" s="141" t="s">
        <v>211</v>
      </c>
    </row>
    <row r="162" spans="1:65" s="2" customFormat="1" ht="24" customHeight="1" x14ac:dyDescent="0.2">
      <c r="A162" s="27"/>
      <c r="B162" s="136"/>
      <c r="C162" s="153" t="s">
        <v>212</v>
      </c>
      <c r="D162" s="153" t="s">
        <v>138</v>
      </c>
      <c r="E162" s="154" t="s">
        <v>213</v>
      </c>
      <c r="F162" s="155" t="s">
        <v>214</v>
      </c>
      <c r="G162" s="156" t="s">
        <v>150</v>
      </c>
      <c r="H162" s="157">
        <v>46.005000000000003</v>
      </c>
      <c r="I162" s="268"/>
      <c r="J162" s="151">
        <f t="shared" si="0"/>
        <v>0</v>
      </c>
      <c r="K162" s="152"/>
      <c r="L162" s="28"/>
      <c r="M162" s="137" t="s">
        <v>1</v>
      </c>
      <c r="N162" s="138" t="s">
        <v>40</v>
      </c>
      <c r="O162" s="53"/>
      <c r="P162" s="139">
        <f t="shared" si="1"/>
        <v>0</v>
      </c>
      <c r="Q162" s="139">
        <v>4.7800000000000004E-3</v>
      </c>
      <c r="R162" s="139">
        <f t="shared" si="2"/>
        <v>0.21990390000000004</v>
      </c>
      <c r="S162" s="139">
        <v>0</v>
      </c>
      <c r="T162" s="140">
        <f t="shared" si="3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41" t="s">
        <v>142</v>
      </c>
      <c r="AT162" s="141" t="s">
        <v>138</v>
      </c>
      <c r="AU162" s="141" t="s">
        <v>85</v>
      </c>
      <c r="AY162" s="14" t="s">
        <v>136</v>
      </c>
      <c r="BE162" s="142">
        <f t="shared" si="4"/>
        <v>0</v>
      </c>
      <c r="BF162" s="142">
        <f t="shared" si="5"/>
        <v>0</v>
      </c>
      <c r="BG162" s="142">
        <f t="shared" si="6"/>
        <v>0</v>
      </c>
      <c r="BH162" s="142">
        <f t="shared" si="7"/>
        <v>0</v>
      </c>
      <c r="BI162" s="142">
        <f t="shared" si="8"/>
        <v>0</v>
      </c>
      <c r="BJ162" s="14" t="s">
        <v>83</v>
      </c>
      <c r="BK162" s="142">
        <f t="shared" si="9"/>
        <v>0</v>
      </c>
      <c r="BL162" s="14" t="s">
        <v>142</v>
      </c>
      <c r="BM162" s="141" t="s">
        <v>215</v>
      </c>
    </row>
    <row r="163" spans="1:65" s="2" customFormat="1" ht="24" customHeight="1" x14ac:dyDescent="0.2">
      <c r="A163" s="27"/>
      <c r="B163" s="136"/>
      <c r="C163" s="153" t="s">
        <v>216</v>
      </c>
      <c r="D163" s="153" t="s">
        <v>138</v>
      </c>
      <c r="E163" s="154" t="s">
        <v>217</v>
      </c>
      <c r="F163" s="155" t="s">
        <v>218</v>
      </c>
      <c r="G163" s="156" t="s">
        <v>150</v>
      </c>
      <c r="H163" s="157">
        <v>312.72000000000003</v>
      </c>
      <c r="I163" s="268"/>
      <c r="J163" s="151">
        <f t="shared" si="0"/>
        <v>0</v>
      </c>
      <c r="K163" s="152"/>
      <c r="L163" s="28"/>
      <c r="M163" s="137" t="s">
        <v>1</v>
      </c>
      <c r="N163" s="138" t="s">
        <v>40</v>
      </c>
      <c r="O163" s="53"/>
      <c r="P163" s="139">
        <f t="shared" si="1"/>
        <v>0</v>
      </c>
      <c r="Q163" s="139">
        <v>0</v>
      </c>
      <c r="R163" s="139">
        <f t="shared" si="2"/>
        <v>0</v>
      </c>
      <c r="S163" s="139">
        <v>0</v>
      </c>
      <c r="T163" s="140">
        <f t="shared" si="3"/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41" t="s">
        <v>142</v>
      </c>
      <c r="AT163" s="141" t="s">
        <v>138</v>
      </c>
      <c r="AU163" s="141" t="s">
        <v>85</v>
      </c>
      <c r="AY163" s="14" t="s">
        <v>136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4" t="s">
        <v>83</v>
      </c>
      <c r="BK163" s="142">
        <f t="shared" si="9"/>
        <v>0</v>
      </c>
      <c r="BL163" s="14" t="s">
        <v>142</v>
      </c>
      <c r="BM163" s="141" t="s">
        <v>219</v>
      </c>
    </row>
    <row r="164" spans="1:65" s="2" customFormat="1" ht="16.5" customHeight="1" x14ac:dyDescent="0.2">
      <c r="A164" s="27"/>
      <c r="B164" s="136"/>
      <c r="C164" s="153" t="s">
        <v>7</v>
      </c>
      <c r="D164" s="153" t="s">
        <v>138</v>
      </c>
      <c r="E164" s="154" t="s">
        <v>220</v>
      </c>
      <c r="F164" s="155" t="s">
        <v>221</v>
      </c>
      <c r="G164" s="156" t="s">
        <v>150</v>
      </c>
      <c r="H164" s="157">
        <v>644.26199999999994</v>
      </c>
      <c r="I164" s="268"/>
      <c r="J164" s="151">
        <f t="shared" si="0"/>
        <v>0</v>
      </c>
      <c r="K164" s="152"/>
      <c r="L164" s="28"/>
      <c r="M164" s="137" t="s">
        <v>1</v>
      </c>
      <c r="N164" s="138" t="s">
        <v>40</v>
      </c>
      <c r="O164" s="53"/>
      <c r="P164" s="139">
        <f t="shared" si="1"/>
        <v>0</v>
      </c>
      <c r="Q164" s="139">
        <v>0</v>
      </c>
      <c r="R164" s="139">
        <f t="shared" si="2"/>
        <v>0</v>
      </c>
      <c r="S164" s="139">
        <v>0</v>
      </c>
      <c r="T164" s="140">
        <f t="shared" si="3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41" t="s">
        <v>142</v>
      </c>
      <c r="AT164" s="141" t="s">
        <v>138</v>
      </c>
      <c r="AU164" s="141" t="s">
        <v>85</v>
      </c>
      <c r="AY164" s="14" t="s">
        <v>136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4" t="s">
        <v>83</v>
      </c>
      <c r="BK164" s="142">
        <f t="shared" si="9"/>
        <v>0</v>
      </c>
      <c r="BL164" s="14" t="s">
        <v>142</v>
      </c>
      <c r="BM164" s="141" t="s">
        <v>222</v>
      </c>
    </row>
    <row r="165" spans="1:65" s="2" customFormat="1" ht="16.5" customHeight="1" x14ac:dyDescent="0.2">
      <c r="A165" s="27"/>
      <c r="B165" s="136"/>
      <c r="C165" s="153" t="s">
        <v>223</v>
      </c>
      <c r="D165" s="153" t="s">
        <v>138</v>
      </c>
      <c r="E165" s="154" t="s">
        <v>224</v>
      </c>
      <c r="F165" s="155" t="s">
        <v>225</v>
      </c>
      <c r="G165" s="156" t="s">
        <v>150</v>
      </c>
      <c r="H165" s="157">
        <v>812.09699999999998</v>
      </c>
      <c r="I165" s="268"/>
      <c r="J165" s="151">
        <f t="shared" si="0"/>
        <v>0</v>
      </c>
      <c r="K165" s="152"/>
      <c r="L165" s="28"/>
      <c r="M165" s="137" t="s">
        <v>1</v>
      </c>
      <c r="N165" s="138" t="s">
        <v>40</v>
      </c>
      <c r="O165" s="53"/>
      <c r="P165" s="139">
        <f t="shared" si="1"/>
        <v>0</v>
      </c>
      <c r="Q165" s="139">
        <v>6.9999999999999999E-4</v>
      </c>
      <c r="R165" s="139">
        <f t="shared" si="2"/>
        <v>0.56846790000000003</v>
      </c>
      <c r="S165" s="139">
        <v>0</v>
      </c>
      <c r="T165" s="140">
        <f t="shared" si="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41" t="s">
        <v>142</v>
      </c>
      <c r="AT165" s="141" t="s">
        <v>138</v>
      </c>
      <c r="AU165" s="141" t="s">
        <v>85</v>
      </c>
      <c r="AY165" s="14" t="s">
        <v>136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4" t="s">
        <v>83</v>
      </c>
      <c r="BK165" s="142">
        <f t="shared" si="9"/>
        <v>0</v>
      </c>
      <c r="BL165" s="14" t="s">
        <v>142</v>
      </c>
      <c r="BM165" s="141" t="s">
        <v>226</v>
      </c>
    </row>
    <row r="166" spans="1:65" s="2" customFormat="1" ht="24" customHeight="1" x14ac:dyDescent="0.2">
      <c r="A166" s="27"/>
      <c r="B166" s="136"/>
      <c r="C166" s="153" t="s">
        <v>227</v>
      </c>
      <c r="D166" s="153" t="s">
        <v>138</v>
      </c>
      <c r="E166" s="154" t="s">
        <v>228</v>
      </c>
      <c r="F166" s="155" t="s">
        <v>229</v>
      </c>
      <c r="G166" s="156" t="s">
        <v>141</v>
      </c>
      <c r="H166" s="157">
        <v>11.257</v>
      </c>
      <c r="I166" s="268"/>
      <c r="J166" s="151">
        <f t="shared" si="0"/>
        <v>0</v>
      </c>
      <c r="K166" s="152"/>
      <c r="L166" s="28"/>
      <c r="M166" s="137" t="s">
        <v>1</v>
      </c>
      <c r="N166" s="138" t="s">
        <v>40</v>
      </c>
      <c r="O166" s="53"/>
      <c r="P166" s="139">
        <f t="shared" si="1"/>
        <v>0</v>
      </c>
      <c r="Q166" s="139">
        <v>2.16</v>
      </c>
      <c r="R166" s="139">
        <f t="shared" si="2"/>
        <v>24.31512</v>
      </c>
      <c r="S166" s="139">
        <v>0</v>
      </c>
      <c r="T166" s="140">
        <f t="shared" si="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41" t="s">
        <v>142</v>
      </c>
      <c r="AT166" s="141" t="s">
        <v>138</v>
      </c>
      <c r="AU166" s="141" t="s">
        <v>85</v>
      </c>
      <c r="AY166" s="14" t="s">
        <v>136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4" t="s">
        <v>83</v>
      </c>
      <c r="BK166" s="142">
        <f t="shared" si="9"/>
        <v>0</v>
      </c>
      <c r="BL166" s="14" t="s">
        <v>142</v>
      </c>
      <c r="BM166" s="141" t="s">
        <v>230</v>
      </c>
    </row>
    <row r="167" spans="1:65" s="2" customFormat="1" ht="24" customHeight="1" x14ac:dyDescent="0.2">
      <c r="A167" s="27"/>
      <c r="B167" s="136"/>
      <c r="C167" s="153" t="s">
        <v>231</v>
      </c>
      <c r="D167" s="153" t="s">
        <v>138</v>
      </c>
      <c r="E167" s="154" t="s">
        <v>232</v>
      </c>
      <c r="F167" s="155" t="s">
        <v>233</v>
      </c>
      <c r="G167" s="156" t="s">
        <v>150</v>
      </c>
      <c r="H167" s="157">
        <v>43.298000000000002</v>
      </c>
      <c r="I167" s="268"/>
      <c r="J167" s="151">
        <f t="shared" si="0"/>
        <v>0</v>
      </c>
      <c r="K167" s="152"/>
      <c r="L167" s="28"/>
      <c r="M167" s="137" t="s">
        <v>1</v>
      </c>
      <c r="N167" s="138" t="s">
        <v>40</v>
      </c>
      <c r="O167" s="53"/>
      <c r="P167" s="139">
        <f t="shared" si="1"/>
        <v>0</v>
      </c>
      <c r="Q167" s="139">
        <v>0.26140999999999998</v>
      </c>
      <c r="R167" s="139">
        <f t="shared" si="2"/>
        <v>11.31853018</v>
      </c>
      <c r="S167" s="139">
        <v>0</v>
      </c>
      <c r="T167" s="140">
        <f t="shared" si="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41" t="s">
        <v>142</v>
      </c>
      <c r="AT167" s="141" t="s">
        <v>138</v>
      </c>
      <c r="AU167" s="141" t="s">
        <v>85</v>
      </c>
      <c r="AY167" s="14" t="s">
        <v>136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4" t="s">
        <v>83</v>
      </c>
      <c r="BK167" s="142">
        <f t="shared" si="9"/>
        <v>0</v>
      </c>
      <c r="BL167" s="14" t="s">
        <v>142</v>
      </c>
      <c r="BM167" s="141" t="s">
        <v>234</v>
      </c>
    </row>
    <row r="168" spans="1:65" s="2" customFormat="1" ht="24" customHeight="1" x14ac:dyDescent="0.2">
      <c r="A168" s="27"/>
      <c r="B168" s="136"/>
      <c r="C168" s="153" t="s">
        <v>235</v>
      </c>
      <c r="D168" s="153" t="s">
        <v>138</v>
      </c>
      <c r="E168" s="154" t="s">
        <v>236</v>
      </c>
      <c r="F168" s="155" t="s">
        <v>237</v>
      </c>
      <c r="G168" s="156" t="s">
        <v>166</v>
      </c>
      <c r="H168" s="157">
        <v>86.594999999999999</v>
      </c>
      <c r="I168" s="268"/>
      <c r="J168" s="151">
        <f t="shared" si="0"/>
        <v>0</v>
      </c>
      <c r="K168" s="152"/>
      <c r="L168" s="28"/>
      <c r="M168" s="137" t="s">
        <v>1</v>
      </c>
      <c r="N168" s="138" t="s">
        <v>40</v>
      </c>
      <c r="O168" s="53"/>
      <c r="P168" s="139">
        <f t="shared" si="1"/>
        <v>0</v>
      </c>
      <c r="Q168" s="139">
        <v>0.12895000000000001</v>
      </c>
      <c r="R168" s="139">
        <f t="shared" si="2"/>
        <v>11.166425250000001</v>
      </c>
      <c r="S168" s="139">
        <v>0</v>
      </c>
      <c r="T168" s="140">
        <f t="shared" si="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41" t="s">
        <v>142</v>
      </c>
      <c r="AT168" s="141" t="s">
        <v>138</v>
      </c>
      <c r="AU168" s="141" t="s">
        <v>85</v>
      </c>
      <c r="AY168" s="14" t="s">
        <v>136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4" t="s">
        <v>83</v>
      </c>
      <c r="BK168" s="142">
        <f t="shared" si="9"/>
        <v>0</v>
      </c>
      <c r="BL168" s="14" t="s">
        <v>142</v>
      </c>
      <c r="BM168" s="141" t="s">
        <v>238</v>
      </c>
    </row>
    <row r="169" spans="1:65" s="12" customFormat="1" ht="22.9" customHeight="1" x14ac:dyDescent="0.2">
      <c r="B169" s="128"/>
      <c r="C169" s="158"/>
      <c r="D169" s="159" t="s">
        <v>74</v>
      </c>
      <c r="E169" s="160" t="s">
        <v>175</v>
      </c>
      <c r="F169" s="160" t="s">
        <v>239</v>
      </c>
      <c r="G169" s="158"/>
      <c r="H169" s="158"/>
      <c r="I169" s="158"/>
      <c r="J169" s="161">
        <f>BK169</f>
        <v>0</v>
      </c>
      <c r="K169" s="158"/>
      <c r="L169" s="128"/>
      <c r="M169" s="130"/>
      <c r="N169" s="131"/>
      <c r="O169" s="131"/>
      <c r="P169" s="132">
        <f>SUM(P170:P183)</f>
        <v>0</v>
      </c>
      <c r="Q169" s="131"/>
      <c r="R169" s="132">
        <f>SUM(R170:R183)</f>
        <v>2.035006E-2</v>
      </c>
      <c r="S169" s="131"/>
      <c r="T169" s="133">
        <f>SUM(T170:T183)</f>
        <v>34.115071999999998</v>
      </c>
      <c r="AR169" s="129" t="s">
        <v>83</v>
      </c>
      <c r="AT169" s="134" t="s">
        <v>74</v>
      </c>
      <c r="AU169" s="134" t="s">
        <v>83</v>
      </c>
      <c r="AY169" s="129" t="s">
        <v>136</v>
      </c>
      <c r="BK169" s="135">
        <f>SUM(BK170:BK183)</f>
        <v>0</v>
      </c>
    </row>
    <row r="170" spans="1:65" s="2" customFormat="1" ht="24" customHeight="1" x14ac:dyDescent="0.2">
      <c r="A170" s="27"/>
      <c r="B170" s="136"/>
      <c r="C170" s="153" t="s">
        <v>240</v>
      </c>
      <c r="D170" s="153" t="s">
        <v>138</v>
      </c>
      <c r="E170" s="154" t="s">
        <v>241</v>
      </c>
      <c r="F170" s="155" t="s">
        <v>242</v>
      </c>
      <c r="G170" s="156" t="s">
        <v>150</v>
      </c>
      <c r="H170" s="157">
        <v>43.298000000000002</v>
      </c>
      <c r="I170" s="268"/>
      <c r="J170" s="151">
        <f t="shared" ref="J170:J183" si="10">ROUND(I170*H170,2)</f>
        <v>0</v>
      </c>
      <c r="K170" s="152"/>
      <c r="L170" s="28"/>
      <c r="M170" s="137" t="s">
        <v>1</v>
      </c>
      <c r="N170" s="138" t="s">
        <v>40</v>
      </c>
      <c r="O170" s="53"/>
      <c r="P170" s="139">
        <f t="shared" ref="P170:P183" si="11">O170*H170</f>
        <v>0</v>
      </c>
      <c r="Q170" s="139">
        <v>4.6999999999999999E-4</v>
      </c>
      <c r="R170" s="139">
        <f t="shared" ref="R170:R183" si="12">Q170*H170</f>
        <v>2.035006E-2</v>
      </c>
      <c r="S170" s="139">
        <v>0</v>
      </c>
      <c r="T170" s="140">
        <f t="shared" ref="T170:T183" si="13">S170*H170</f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41" t="s">
        <v>142</v>
      </c>
      <c r="AT170" s="141" t="s">
        <v>138</v>
      </c>
      <c r="AU170" s="141" t="s">
        <v>85</v>
      </c>
      <c r="AY170" s="14" t="s">
        <v>136</v>
      </c>
      <c r="BE170" s="142">
        <f t="shared" ref="BE170:BE183" si="14">IF(N170="základní",J170,0)</f>
        <v>0</v>
      </c>
      <c r="BF170" s="142">
        <f t="shared" ref="BF170:BF183" si="15">IF(N170="snížená",J170,0)</f>
        <v>0</v>
      </c>
      <c r="BG170" s="142">
        <f t="shared" ref="BG170:BG183" si="16">IF(N170="zákl. přenesená",J170,0)</f>
        <v>0</v>
      </c>
      <c r="BH170" s="142">
        <f t="shared" ref="BH170:BH183" si="17">IF(N170="sníž. přenesená",J170,0)</f>
        <v>0</v>
      </c>
      <c r="BI170" s="142">
        <f t="shared" ref="BI170:BI183" si="18">IF(N170="nulová",J170,0)</f>
        <v>0</v>
      </c>
      <c r="BJ170" s="14" t="s">
        <v>83</v>
      </c>
      <c r="BK170" s="142">
        <f t="shared" ref="BK170:BK183" si="19">ROUND(I170*H170,2)</f>
        <v>0</v>
      </c>
      <c r="BL170" s="14" t="s">
        <v>142</v>
      </c>
      <c r="BM170" s="141" t="s">
        <v>243</v>
      </c>
    </row>
    <row r="171" spans="1:65" s="2" customFormat="1" ht="24" customHeight="1" x14ac:dyDescent="0.2">
      <c r="A171" s="27"/>
      <c r="B171" s="136"/>
      <c r="C171" s="153" t="s">
        <v>244</v>
      </c>
      <c r="D171" s="153" t="s">
        <v>138</v>
      </c>
      <c r="E171" s="154" t="s">
        <v>245</v>
      </c>
      <c r="F171" s="155" t="s">
        <v>246</v>
      </c>
      <c r="G171" s="156" t="s">
        <v>150</v>
      </c>
      <c r="H171" s="157">
        <v>1018.486</v>
      </c>
      <c r="I171" s="268"/>
      <c r="J171" s="151">
        <f t="shared" si="10"/>
        <v>0</v>
      </c>
      <c r="K171" s="152"/>
      <c r="L171" s="28"/>
      <c r="M171" s="137" t="s">
        <v>1</v>
      </c>
      <c r="N171" s="138" t="s">
        <v>40</v>
      </c>
      <c r="O171" s="53"/>
      <c r="P171" s="139">
        <f t="shared" si="11"/>
        <v>0</v>
      </c>
      <c r="Q171" s="139">
        <v>0</v>
      </c>
      <c r="R171" s="139">
        <f t="shared" si="12"/>
        <v>0</v>
      </c>
      <c r="S171" s="139">
        <v>0</v>
      </c>
      <c r="T171" s="140">
        <f t="shared" si="1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41" t="s">
        <v>142</v>
      </c>
      <c r="AT171" s="141" t="s">
        <v>138</v>
      </c>
      <c r="AU171" s="141" t="s">
        <v>85</v>
      </c>
      <c r="AY171" s="14" t="s">
        <v>136</v>
      </c>
      <c r="BE171" s="142">
        <f t="shared" si="14"/>
        <v>0</v>
      </c>
      <c r="BF171" s="142">
        <f t="shared" si="15"/>
        <v>0</v>
      </c>
      <c r="BG171" s="142">
        <f t="shared" si="16"/>
        <v>0</v>
      </c>
      <c r="BH171" s="142">
        <f t="shared" si="17"/>
        <v>0</v>
      </c>
      <c r="BI171" s="142">
        <f t="shared" si="18"/>
        <v>0</v>
      </c>
      <c r="BJ171" s="14" t="s">
        <v>83</v>
      </c>
      <c r="BK171" s="142">
        <f t="shared" si="19"/>
        <v>0</v>
      </c>
      <c r="BL171" s="14" t="s">
        <v>142</v>
      </c>
      <c r="BM171" s="141" t="s">
        <v>247</v>
      </c>
    </row>
    <row r="172" spans="1:65" s="2" customFormat="1" ht="24" customHeight="1" x14ac:dyDescent="0.2">
      <c r="A172" s="27"/>
      <c r="B172" s="136"/>
      <c r="C172" s="153" t="s">
        <v>248</v>
      </c>
      <c r="D172" s="153" t="s">
        <v>138</v>
      </c>
      <c r="E172" s="154" t="s">
        <v>249</v>
      </c>
      <c r="F172" s="155" t="s">
        <v>250</v>
      </c>
      <c r="G172" s="156" t="s">
        <v>150</v>
      </c>
      <c r="H172" s="157">
        <v>1018.486</v>
      </c>
      <c r="I172" s="268"/>
      <c r="J172" s="151">
        <f t="shared" si="10"/>
        <v>0</v>
      </c>
      <c r="K172" s="152"/>
      <c r="L172" s="28"/>
      <c r="M172" s="137" t="s">
        <v>1</v>
      </c>
      <c r="N172" s="138" t="s">
        <v>40</v>
      </c>
      <c r="O172" s="53"/>
      <c r="P172" s="139">
        <f t="shared" si="11"/>
        <v>0</v>
      </c>
      <c r="Q172" s="139">
        <v>0</v>
      </c>
      <c r="R172" s="139">
        <f t="shared" si="12"/>
        <v>0</v>
      </c>
      <c r="S172" s="139">
        <v>0</v>
      </c>
      <c r="T172" s="140">
        <f t="shared" si="1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41" t="s">
        <v>142</v>
      </c>
      <c r="AT172" s="141" t="s">
        <v>138</v>
      </c>
      <c r="AU172" s="141" t="s">
        <v>85</v>
      </c>
      <c r="AY172" s="14" t="s">
        <v>136</v>
      </c>
      <c r="BE172" s="142">
        <f t="shared" si="14"/>
        <v>0</v>
      </c>
      <c r="BF172" s="142">
        <f t="shared" si="15"/>
        <v>0</v>
      </c>
      <c r="BG172" s="142">
        <f t="shared" si="16"/>
        <v>0</v>
      </c>
      <c r="BH172" s="142">
        <f t="shared" si="17"/>
        <v>0</v>
      </c>
      <c r="BI172" s="142">
        <f t="shared" si="18"/>
        <v>0</v>
      </c>
      <c r="BJ172" s="14" t="s">
        <v>83</v>
      </c>
      <c r="BK172" s="142">
        <f t="shared" si="19"/>
        <v>0</v>
      </c>
      <c r="BL172" s="14" t="s">
        <v>142</v>
      </c>
      <c r="BM172" s="141" t="s">
        <v>251</v>
      </c>
    </row>
    <row r="173" spans="1:65" s="2" customFormat="1" ht="24" customHeight="1" x14ac:dyDescent="0.2">
      <c r="A173" s="27"/>
      <c r="B173" s="136"/>
      <c r="C173" s="153" t="s">
        <v>252</v>
      </c>
      <c r="D173" s="153" t="s">
        <v>138</v>
      </c>
      <c r="E173" s="154" t="s">
        <v>253</v>
      </c>
      <c r="F173" s="155" t="s">
        <v>254</v>
      </c>
      <c r="G173" s="156" t="s">
        <v>150</v>
      </c>
      <c r="H173" s="157">
        <v>61109.16</v>
      </c>
      <c r="I173" s="268"/>
      <c r="J173" s="151">
        <f t="shared" si="10"/>
        <v>0</v>
      </c>
      <c r="K173" s="152"/>
      <c r="L173" s="28"/>
      <c r="M173" s="137" t="s">
        <v>1</v>
      </c>
      <c r="N173" s="138" t="s">
        <v>40</v>
      </c>
      <c r="O173" s="53"/>
      <c r="P173" s="139">
        <f t="shared" si="11"/>
        <v>0</v>
      </c>
      <c r="Q173" s="139">
        <v>0</v>
      </c>
      <c r="R173" s="139">
        <f t="shared" si="12"/>
        <v>0</v>
      </c>
      <c r="S173" s="139">
        <v>0</v>
      </c>
      <c r="T173" s="140">
        <f t="shared" si="1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41" t="s">
        <v>142</v>
      </c>
      <c r="AT173" s="141" t="s">
        <v>138</v>
      </c>
      <c r="AU173" s="141" t="s">
        <v>85</v>
      </c>
      <c r="AY173" s="14" t="s">
        <v>136</v>
      </c>
      <c r="BE173" s="142">
        <f t="shared" si="14"/>
        <v>0</v>
      </c>
      <c r="BF173" s="142">
        <f t="shared" si="15"/>
        <v>0</v>
      </c>
      <c r="BG173" s="142">
        <f t="shared" si="16"/>
        <v>0</v>
      </c>
      <c r="BH173" s="142">
        <f t="shared" si="17"/>
        <v>0</v>
      </c>
      <c r="BI173" s="142">
        <f t="shared" si="18"/>
        <v>0</v>
      </c>
      <c r="BJ173" s="14" t="s">
        <v>83</v>
      </c>
      <c r="BK173" s="142">
        <f t="shared" si="19"/>
        <v>0</v>
      </c>
      <c r="BL173" s="14" t="s">
        <v>142</v>
      </c>
      <c r="BM173" s="141" t="s">
        <v>255</v>
      </c>
    </row>
    <row r="174" spans="1:65" s="2" customFormat="1" ht="16.5" customHeight="1" x14ac:dyDescent="0.2">
      <c r="A174" s="27"/>
      <c r="B174" s="136"/>
      <c r="C174" s="153" t="s">
        <v>256</v>
      </c>
      <c r="D174" s="153" t="s">
        <v>138</v>
      </c>
      <c r="E174" s="154" t="s">
        <v>257</v>
      </c>
      <c r="F174" s="155" t="s">
        <v>258</v>
      </c>
      <c r="G174" s="156" t="s">
        <v>150</v>
      </c>
      <c r="H174" s="157">
        <v>1018.486</v>
      </c>
      <c r="I174" s="268"/>
      <c r="J174" s="151">
        <f t="shared" si="10"/>
        <v>0</v>
      </c>
      <c r="K174" s="152"/>
      <c r="L174" s="28"/>
      <c r="M174" s="137" t="s">
        <v>1</v>
      </c>
      <c r="N174" s="138" t="s">
        <v>40</v>
      </c>
      <c r="O174" s="53"/>
      <c r="P174" s="139">
        <f t="shared" si="11"/>
        <v>0</v>
      </c>
      <c r="Q174" s="139">
        <v>0</v>
      </c>
      <c r="R174" s="139">
        <f t="shared" si="12"/>
        <v>0</v>
      </c>
      <c r="S174" s="139">
        <v>0</v>
      </c>
      <c r="T174" s="140">
        <f t="shared" si="1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41" t="s">
        <v>142</v>
      </c>
      <c r="AT174" s="141" t="s">
        <v>138</v>
      </c>
      <c r="AU174" s="141" t="s">
        <v>85</v>
      </c>
      <c r="AY174" s="14" t="s">
        <v>136</v>
      </c>
      <c r="BE174" s="142">
        <f t="shared" si="14"/>
        <v>0</v>
      </c>
      <c r="BF174" s="142">
        <f t="shared" si="15"/>
        <v>0</v>
      </c>
      <c r="BG174" s="142">
        <f t="shared" si="16"/>
        <v>0</v>
      </c>
      <c r="BH174" s="142">
        <f t="shared" si="17"/>
        <v>0</v>
      </c>
      <c r="BI174" s="142">
        <f t="shared" si="18"/>
        <v>0</v>
      </c>
      <c r="BJ174" s="14" t="s">
        <v>83</v>
      </c>
      <c r="BK174" s="142">
        <f t="shared" si="19"/>
        <v>0</v>
      </c>
      <c r="BL174" s="14" t="s">
        <v>142</v>
      </c>
      <c r="BM174" s="141" t="s">
        <v>259</v>
      </c>
    </row>
    <row r="175" spans="1:65" s="2" customFormat="1" ht="16.5" customHeight="1" x14ac:dyDescent="0.2">
      <c r="A175" s="27"/>
      <c r="B175" s="136"/>
      <c r="C175" s="153" t="s">
        <v>260</v>
      </c>
      <c r="D175" s="153" t="s">
        <v>138</v>
      </c>
      <c r="E175" s="154" t="s">
        <v>261</v>
      </c>
      <c r="F175" s="155" t="s">
        <v>262</v>
      </c>
      <c r="G175" s="156" t="s">
        <v>150</v>
      </c>
      <c r="H175" s="157">
        <v>61109.16</v>
      </c>
      <c r="I175" s="268"/>
      <c r="J175" s="151">
        <f t="shared" si="10"/>
        <v>0</v>
      </c>
      <c r="K175" s="152"/>
      <c r="L175" s="28"/>
      <c r="M175" s="137" t="s">
        <v>1</v>
      </c>
      <c r="N175" s="138" t="s">
        <v>40</v>
      </c>
      <c r="O175" s="53"/>
      <c r="P175" s="139">
        <f t="shared" si="11"/>
        <v>0</v>
      </c>
      <c r="Q175" s="139">
        <v>0</v>
      </c>
      <c r="R175" s="139">
        <f t="shared" si="12"/>
        <v>0</v>
      </c>
      <c r="S175" s="139">
        <v>0</v>
      </c>
      <c r="T175" s="140">
        <f t="shared" si="1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41" t="s">
        <v>142</v>
      </c>
      <c r="AT175" s="141" t="s">
        <v>138</v>
      </c>
      <c r="AU175" s="141" t="s">
        <v>85</v>
      </c>
      <c r="AY175" s="14" t="s">
        <v>136</v>
      </c>
      <c r="BE175" s="142">
        <f t="shared" si="14"/>
        <v>0</v>
      </c>
      <c r="BF175" s="142">
        <f t="shared" si="15"/>
        <v>0</v>
      </c>
      <c r="BG175" s="142">
        <f t="shared" si="16"/>
        <v>0</v>
      </c>
      <c r="BH175" s="142">
        <f t="shared" si="17"/>
        <v>0</v>
      </c>
      <c r="BI175" s="142">
        <f t="shared" si="18"/>
        <v>0</v>
      </c>
      <c r="BJ175" s="14" t="s">
        <v>83</v>
      </c>
      <c r="BK175" s="142">
        <f t="shared" si="19"/>
        <v>0</v>
      </c>
      <c r="BL175" s="14" t="s">
        <v>142</v>
      </c>
      <c r="BM175" s="141" t="s">
        <v>263</v>
      </c>
    </row>
    <row r="176" spans="1:65" s="2" customFormat="1" ht="16.5" customHeight="1" x14ac:dyDescent="0.2">
      <c r="A176" s="27"/>
      <c r="B176" s="136"/>
      <c r="C176" s="153" t="s">
        <v>264</v>
      </c>
      <c r="D176" s="153" t="s">
        <v>138</v>
      </c>
      <c r="E176" s="154" t="s">
        <v>265</v>
      </c>
      <c r="F176" s="155" t="s">
        <v>266</v>
      </c>
      <c r="G176" s="156" t="s">
        <v>150</v>
      </c>
      <c r="H176" s="157">
        <v>1018.486</v>
      </c>
      <c r="I176" s="268"/>
      <c r="J176" s="151">
        <f t="shared" si="10"/>
        <v>0</v>
      </c>
      <c r="K176" s="152"/>
      <c r="L176" s="28"/>
      <c r="M176" s="137" t="s">
        <v>1</v>
      </c>
      <c r="N176" s="138" t="s">
        <v>40</v>
      </c>
      <c r="O176" s="53"/>
      <c r="P176" s="139">
        <f t="shared" si="11"/>
        <v>0</v>
      </c>
      <c r="Q176" s="139">
        <v>0</v>
      </c>
      <c r="R176" s="139">
        <f t="shared" si="12"/>
        <v>0</v>
      </c>
      <c r="S176" s="139">
        <v>0</v>
      </c>
      <c r="T176" s="140">
        <f t="shared" si="1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41" t="s">
        <v>142</v>
      </c>
      <c r="AT176" s="141" t="s">
        <v>138</v>
      </c>
      <c r="AU176" s="141" t="s">
        <v>85</v>
      </c>
      <c r="AY176" s="14" t="s">
        <v>136</v>
      </c>
      <c r="BE176" s="142">
        <f t="shared" si="14"/>
        <v>0</v>
      </c>
      <c r="BF176" s="142">
        <f t="shared" si="15"/>
        <v>0</v>
      </c>
      <c r="BG176" s="142">
        <f t="shared" si="16"/>
        <v>0</v>
      </c>
      <c r="BH176" s="142">
        <f t="shared" si="17"/>
        <v>0</v>
      </c>
      <c r="BI176" s="142">
        <f t="shared" si="18"/>
        <v>0</v>
      </c>
      <c r="BJ176" s="14" t="s">
        <v>83</v>
      </c>
      <c r="BK176" s="142">
        <f t="shared" si="19"/>
        <v>0</v>
      </c>
      <c r="BL176" s="14" t="s">
        <v>142</v>
      </c>
      <c r="BM176" s="141" t="s">
        <v>267</v>
      </c>
    </row>
    <row r="177" spans="1:65" s="2" customFormat="1" ht="24" customHeight="1" x14ac:dyDescent="0.2">
      <c r="A177" s="27"/>
      <c r="B177" s="136"/>
      <c r="C177" s="153" t="s">
        <v>268</v>
      </c>
      <c r="D177" s="153" t="s">
        <v>138</v>
      </c>
      <c r="E177" s="154" t="s">
        <v>269</v>
      </c>
      <c r="F177" s="155" t="s">
        <v>270</v>
      </c>
      <c r="G177" s="156" t="s">
        <v>150</v>
      </c>
      <c r="H177" s="157">
        <v>51.957000000000001</v>
      </c>
      <c r="I177" s="268"/>
      <c r="J177" s="151">
        <f t="shared" si="10"/>
        <v>0</v>
      </c>
      <c r="K177" s="152"/>
      <c r="L177" s="28"/>
      <c r="M177" s="137" t="s">
        <v>1</v>
      </c>
      <c r="N177" s="138" t="s">
        <v>40</v>
      </c>
      <c r="O177" s="53"/>
      <c r="P177" s="139">
        <f t="shared" si="11"/>
        <v>0</v>
      </c>
      <c r="Q177" s="139">
        <v>0</v>
      </c>
      <c r="R177" s="139">
        <f t="shared" si="12"/>
        <v>0</v>
      </c>
      <c r="S177" s="139">
        <v>0.19</v>
      </c>
      <c r="T177" s="140">
        <f t="shared" si="13"/>
        <v>9.871830000000001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41" t="s">
        <v>142</v>
      </c>
      <c r="AT177" s="141" t="s">
        <v>138</v>
      </c>
      <c r="AU177" s="141" t="s">
        <v>85</v>
      </c>
      <c r="AY177" s="14" t="s">
        <v>136</v>
      </c>
      <c r="BE177" s="142">
        <f t="shared" si="14"/>
        <v>0</v>
      </c>
      <c r="BF177" s="142">
        <f t="shared" si="15"/>
        <v>0</v>
      </c>
      <c r="BG177" s="142">
        <f t="shared" si="16"/>
        <v>0</v>
      </c>
      <c r="BH177" s="142">
        <f t="shared" si="17"/>
        <v>0</v>
      </c>
      <c r="BI177" s="142">
        <f t="shared" si="18"/>
        <v>0</v>
      </c>
      <c r="BJ177" s="14" t="s">
        <v>83</v>
      </c>
      <c r="BK177" s="142">
        <f t="shared" si="19"/>
        <v>0</v>
      </c>
      <c r="BL177" s="14" t="s">
        <v>142</v>
      </c>
      <c r="BM177" s="141" t="s">
        <v>271</v>
      </c>
    </row>
    <row r="178" spans="1:65" s="2" customFormat="1" ht="24" customHeight="1" x14ac:dyDescent="0.2">
      <c r="A178" s="27"/>
      <c r="B178" s="136"/>
      <c r="C178" s="153" t="s">
        <v>272</v>
      </c>
      <c r="D178" s="153" t="s">
        <v>138</v>
      </c>
      <c r="E178" s="154" t="s">
        <v>273</v>
      </c>
      <c r="F178" s="155" t="s">
        <v>274</v>
      </c>
      <c r="G178" s="156" t="s">
        <v>150</v>
      </c>
      <c r="H178" s="157">
        <v>253.13900000000001</v>
      </c>
      <c r="I178" s="268"/>
      <c r="J178" s="151">
        <f t="shared" si="10"/>
        <v>0</v>
      </c>
      <c r="K178" s="152"/>
      <c r="L178" s="28"/>
      <c r="M178" s="137" t="s">
        <v>1</v>
      </c>
      <c r="N178" s="138" t="s">
        <v>40</v>
      </c>
      <c r="O178" s="53"/>
      <c r="P178" s="139">
        <f t="shared" si="11"/>
        <v>0</v>
      </c>
      <c r="Q178" s="139">
        <v>0</v>
      </c>
      <c r="R178" s="139">
        <f t="shared" si="12"/>
        <v>0</v>
      </c>
      <c r="S178" s="139">
        <v>1.4E-2</v>
      </c>
      <c r="T178" s="140">
        <f t="shared" si="13"/>
        <v>3.543946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41" t="s">
        <v>142</v>
      </c>
      <c r="AT178" s="141" t="s">
        <v>138</v>
      </c>
      <c r="AU178" s="141" t="s">
        <v>85</v>
      </c>
      <c r="AY178" s="14" t="s">
        <v>136</v>
      </c>
      <c r="BE178" s="142">
        <f t="shared" si="14"/>
        <v>0</v>
      </c>
      <c r="BF178" s="142">
        <f t="shared" si="15"/>
        <v>0</v>
      </c>
      <c r="BG178" s="142">
        <f t="shared" si="16"/>
        <v>0</v>
      </c>
      <c r="BH178" s="142">
        <f t="shared" si="17"/>
        <v>0</v>
      </c>
      <c r="BI178" s="142">
        <f t="shared" si="18"/>
        <v>0</v>
      </c>
      <c r="BJ178" s="14" t="s">
        <v>83</v>
      </c>
      <c r="BK178" s="142">
        <f t="shared" si="19"/>
        <v>0</v>
      </c>
      <c r="BL178" s="14" t="s">
        <v>142</v>
      </c>
      <c r="BM178" s="141" t="s">
        <v>275</v>
      </c>
    </row>
    <row r="179" spans="1:65" s="2" customFormat="1" ht="24" customHeight="1" x14ac:dyDescent="0.2">
      <c r="A179" s="27"/>
      <c r="B179" s="136"/>
      <c r="C179" s="153" t="s">
        <v>276</v>
      </c>
      <c r="D179" s="153" t="s">
        <v>138</v>
      </c>
      <c r="E179" s="154" t="s">
        <v>277</v>
      </c>
      <c r="F179" s="155" t="s">
        <v>278</v>
      </c>
      <c r="G179" s="156" t="s">
        <v>150</v>
      </c>
      <c r="H179" s="157">
        <v>117.6</v>
      </c>
      <c r="I179" s="268"/>
      <c r="J179" s="151">
        <f t="shared" si="10"/>
        <v>0</v>
      </c>
      <c r="K179" s="152"/>
      <c r="L179" s="28"/>
      <c r="M179" s="137" t="s">
        <v>1</v>
      </c>
      <c r="N179" s="138" t="s">
        <v>40</v>
      </c>
      <c r="O179" s="53"/>
      <c r="P179" s="139">
        <f t="shared" si="11"/>
        <v>0</v>
      </c>
      <c r="Q179" s="139">
        <v>0</v>
      </c>
      <c r="R179" s="139">
        <f t="shared" si="12"/>
        <v>0</v>
      </c>
      <c r="S179" s="139">
        <v>6.0999999999999999E-2</v>
      </c>
      <c r="T179" s="140">
        <f t="shared" si="13"/>
        <v>7.1735999999999995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41" t="s">
        <v>142</v>
      </c>
      <c r="AT179" s="141" t="s">
        <v>138</v>
      </c>
      <c r="AU179" s="141" t="s">
        <v>85</v>
      </c>
      <c r="AY179" s="14" t="s">
        <v>136</v>
      </c>
      <c r="BE179" s="142">
        <f t="shared" si="14"/>
        <v>0</v>
      </c>
      <c r="BF179" s="142">
        <f t="shared" si="15"/>
        <v>0</v>
      </c>
      <c r="BG179" s="142">
        <f t="shared" si="16"/>
        <v>0</v>
      </c>
      <c r="BH179" s="142">
        <f t="shared" si="17"/>
        <v>0</v>
      </c>
      <c r="BI179" s="142">
        <f t="shared" si="18"/>
        <v>0</v>
      </c>
      <c r="BJ179" s="14" t="s">
        <v>83</v>
      </c>
      <c r="BK179" s="142">
        <f t="shared" si="19"/>
        <v>0</v>
      </c>
      <c r="BL179" s="14" t="s">
        <v>142</v>
      </c>
      <c r="BM179" s="141" t="s">
        <v>279</v>
      </c>
    </row>
    <row r="180" spans="1:65" s="2" customFormat="1" ht="24" customHeight="1" x14ac:dyDescent="0.2">
      <c r="A180" s="27"/>
      <c r="B180" s="136"/>
      <c r="C180" s="153" t="s">
        <v>280</v>
      </c>
      <c r="D180" s="153" t="s">
        <v>138</v>
      </c>
      <c r="E180" s="154" t="s">
        <v>281</v>
      </c>
      <c r="F180" s="155" t="s">
        <v>282</v>
      </c>
      <c r="G180" s="156" t="s">
        <v>150</v>
      </c>
      <c r="H180" s="157">
        <v>35.28</v>
      </c>
      <c r="I180" s="268"/>
      <c r="J180" s="151">
        <f t="shared" si="10"/>
        <v>0</v>
      </c>
      <c r="K180" s="152"/>
      <c r="L180" s="28"/>
      <c r="M180" s="137" t="s">
        <v>1</v>
      </c>
      <c r="N180" s="138" t="s">
        <v>40</v>
      </c>
      <c r="O180" s="53"/>
      <c r="P180" s="139">
        <f t="shared" si="11"/>
        <v>0</v>
      </c>
      <c r="Q180" s="139">
        <v>0</v>
      </c>
      <c r="R180" s="139">
        <f t="shared" si="12"/>
        <v>0</v>
      </c>
      <c r="S180" s="139">
        <v>5.2999999999999999E-2</v>
      </c>
      <c r="T180" s="140">
        <f t="shared" si="13"/>
        <v>1.8698399999999999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41" t="s">
        <v>142</v>
      </c>
      <c r="AT180" s="141" t="s">
        <v>138</v>
      </c>
      <c r="AU180" s="141" t="s">
        <v>85</v>
      </c>
      <c r="AY180" s="14" t="s">
        <v>136</v>
      </c>
      <c r="BE180" s="142">
        <f t="shared" si="14"/>
        <v>0</v>
      </c>
      <c r="BF180" s="142">
        <f t="shared" si="15"/>
        <v>0</v>
      </c>
      <c r="BG180" s="142">
        <f t="shared" si="16"/>
        <v>0</v>
      </c>
      <c r="BH180" s="142">
        <f t="shared" si="17"/>
        <v>0</v>
      </c>
      <c r="BI180" s="142">
        <f t="shared" si="18"/>
        <v>0</v>
      </c>
      <c r="BJ180" s="14" t="s">
        <v>83</v>
      </c>
      <c r="BK180" s="142">
        <f t="shared" si="19"/>
        <v>0</v>
      </c>
      <c r="BL180" s="14" t="s">
        <v>142</v>
      </c>
      <c r="BM180" s="141" t="s">
        <v>283</v>
      </c>
    </row>
    <row r="181" spans="1:65" s="2" customFormat="1" ht="16.5" customHeight="1" x14ac:dyDescent="0.2">
      <c r="A181" s="27"/>
      <c r="B181" s="136"/>
      <c r="C181" s="153" t="s">
        <v>284</v>
      </c>
      <c r="D181" s="153" t="s">
        <v>138</v>
      </c>
      <c r="E181" s="154" t="s">
        <v>285</v>
      </c>
      <c r="F181" s="155" t="s">
        <v>286</v>
      </c>
      <c r="G181" s="156" t="s">
        <v>150</v>
      </c>
      <c r="H181" s="157">
        <v>3.48</v>
      </c>
      <c r="I181" s="268"/>
      <c r="J181" s="151">
        <f t="shared" si="10"/>
        <v>0</v>
      </c>
      <c r="K181" s="152"/>
      <c r="L181" s="28"/>
      <c r="M181" s="137" t="s">
        <v>1</v>
      </c>
      <c r="N181" s="138" t="s">
        <v>40</v>
      </c>
      <c r="O181" s="53"/>
      <c r="P181" s="139">
        <f t="shared" si="11"/>
        <v>0</v>
      </c>
      <c r="Q181" s="139">
        <v>0</v>
      </c>
      <c r="R181" s="139">
        <f t="shared" si="12"/>
        <v>0</v>
      </c>
      <c r="S181" s="139">
        <v>7.5999999999999998E-2</v>
      </c>
      <c r="T181" s="140">
        <f t="shared" si="13"/>
        <v>0.26447999999999999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41" t="s">
        <v>142</v>
      </c>
      <c r="AT181" s="141" t="s">
        <v>138</v>
      </c>
      <c r="AU181" s="141" t="s">
        <v>85</v>
      </c>
      <c r="AY181" s="14" t="s">
        <v>136</v>
      </c>
      <c r="BE181" s="142">
        <f t="shared" si="14"/>
        <v>0</v>
      </c>
      <c r="BF181" s="142">
        <f t="shared" si="15"/>
        <v>0</v>
      </c>
      <c r="BG181" s="142">
        <f t="shared" si="16"/>
        <v>0</v>
      </c>
      <c r="BH181" s="142">
        <f t="shared" si="17"/>
        <v>0</v>
      </c>
      <c r="BI181" s="142">
        <f t="shared" si="18"/>
        <v>0</v>
      </c>
      <c r="BJ181" s="14" t="s">
        <v>83</v>
      </c>
      <c r="BK181" s="142">
        <f t="shared" si="19"/>
        <v>0</v>
      </c>
      <c r="BL181" s="14" t="s">
        <v>142</v>
      </c>
      <c r="BM181" s="141" t="s">
        <v>287</v>
      </c>
    </row>
    <row r="182" spans="1:65" s="2" customFormat="1" ht="36" customHeight="1" x14ac:dyDescent="0.2">
      <c r="A182" s="27"/>
      <c r="B182" s="136"/>
      <c r="C182" s="153" t="s">
        <v>288</v>
      </c>
      <c r="D182" s="153" t="s">
        <v>138</v>
      </c>
      <c r="E182" s="154" t="s">
        <v>289</v>
      </c>
      <c r="F182" s="155" t="s">
        <v>290</v>
      </c>
      <c r="G182" s="156" t="s">
        <v>150</v>
      </c>
      <c r="H182" s="157">
        <v>711.96100000000001</v>
      </c>
      <c r="I182" s="268"/>
      <c r="J182" s="151">
        <f t="shared" si="10"/>
        <v>0</v>
      </c>
      <c r="K182" s="152"/>
      <c r="L182" s="28"/>
      <c r="M182" s="137" t="s">
        <v>1</v>
      </c>
      <c r="N182" s="138" t="s">
        <v>40</v>
      </c>
      <c r="O182" s="53"/>
      <c r="P182" s="139">
        <f t="shared" si="11"/>
        <v>0</v>
      </c>
      <c r="Q182" s="139">
        <v>0</v>
      </c>
      <c r="R182" s="139">
        <f t="shared" si="12"/>
        <v>0</v>
      </c>
      <c r="S182" s="139">
        <v>1.6E-2</v>
      </c>
      <c r="T182" s="140">
        <f t="shared" si="13"/>
        <v>11.391376000000001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41" t="s">
        <v>142</v>
      </c>
      <c r="AT182" s="141" t="s">
        <v>138</v>
      </c>
      <c r="AU182" s="141" t="s">
        <v>85</v>
      </c>
      <c r="AY182" s="14" t="s">
        <v>136</v>
      </c>
      <c r="BE182" s="142">
        <f t="shared" si="14"/>
        <v>0</v>
      </c>
      <c r="BF182" s="142">
        <f t="shared" si="15"/>
        <v>0</v>
      </c>
      <c r="BG182" s="142">
        <f t="shared" si="16"/>
        <v>0</v>
      </c>
      <c r="BH182" s="142">
        <f t="shared" si="17"/>
        <v>0</v>
      </c>
      <c r="BI182" s="142">
        <f t="shared" si="18"/>
        <v>0</v>
      </c>
      <c r="BJ182" s="14" t="s">
        <v>83</v>
      </c>
      <c r="BK182" s="142">
        <f t="shared" si="19"/>
        <v>0</v>
      </c>
      <c r="BL182" s="14" t="s">
        <v>142</v>
      </c>
      <c r="BM182" s="141" t="s">
        <v>291</v>
      </c>
    </row>
    <row r="183" spans="1:65" s="2" customFormat="1" ht="24" customHeight="1" x14ac:dyDescent="0.2">
      <c r="A183" s="27"/>
      <c r="B183" s="136"/>
      <c r="C183" s="153" t="s">
        <v>292</v>
      </c>
      <c r="D183" s="153" t="s">
        <v>138</v>
      </c>
      <c r="E183" s="154" t="s">
        <v>293</v>
      </c>
      <c r="F183" s="155" t="s">
        <v>294</v>
      </c>
      <c r="G183" s="156" t="s">
        <v>150</v>
      </c>
      <c r="H183" s="157">
        <v>103.914</v>
      </c>
      <c r="I183" s="268"/>
      <c r="J183" s="151">
        <f t="shared" si="10"/>
        <v>0</v>
      </c>
      <c r="K183" s="152"/>
      <c r="L183" s="28"/>
      <c r="M183" s="137" t="s">
        <v>1</v>
      </c>
      <c r="N183" s="138" t="s">
        <v>40</v>
      </c>
      <c r="O183" s="53"/>
      <c r="P183" s="139">
        <f t="shared" si="11"/>
        <v>0</v>
      </c>
      <c r="Q183" s="139">
        <v>0</v>
      </c>
      <c r="R183" s="139">
        <f t="shared" si="12"/>
        <v>0</v>
      </c>
      <c r="S183" s="139">
        <v>0</v>
      </c>
      <c r="T183" s="140">
        <f t="shared" si="1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41" t="s">
        <v>142</v>
      </c>
      <c r="AT183" s="141" t="s">
        <v>138</v>
      </c>
      <c r="AU183" s="141" t="s">
        <v>85</v>
      </c>
      <c r="AY183" s="14" t="s">
        <v>136</v>
      </c>
      <c r="BE183" s="142">
        <f t="shared" si="14"/>
        <v>0</v>
      </c>
      <c r="BF183" s="142">
        <f t="shared" si="15"/>
        <v>0</v>
      </c>
      <c r="BG183" s="142">
        <f t="shared" si="16"/>
        <v>0</v>
      </c>
      <c r="BH183" s="142">
        <f t="shared" si="17"/>
        <v>0</v>
      </c>
      <c r="BI183" s="142">
        <f t="shared" si="18"/>
        <v>0</v>
      </c>
      <c r="BJ183" s="14" t="s">
        <v>83</v>
      </c>
      <c r="BK183" s="142">
        <f t="shared" si="19"/>
        <v>0</v>
      </c>
      <c r="BL183" s="14" t="s">
        <v>142</v>
      </c>
      <c r="BM183" s="141" t="s">
        <v>295</v>
      </c>
    </row>
    <row r="184" spans="1:65" s="12" customFormat="1" ht="22.9" customHeight="1" x14ac:dyDescent="0.2">
      <c r="B184" s="128"/>
      <c r="C184" s="158"/>
      <c r="D184" s="159" t="s">
        <v>74</v>
      </c>
      <c r="E184" s="160" t="s">
        <v>296</v>
      </c>
      <c r="F184" s="160" t="s">
        <v>297</v>
      </c>
      <c r="G184" s="158"/>
      <c r="H184" s="158"/>
      <c r="I184" s="158"/>
      <c r="J184" s="161">
        <f>BK184</f>
        <v>0</v>
      </c>
      <c r="K184" s="158"/>
      <c r="L184" s="128"/>
      <c r="M184" s="130"/>
      <c r="N184" s="131"/>
      <c r="O184" s="131"/>
      <c r="P184" s="132">
        <f>SUM(P185:P188)</f>
        <v>0</v>
      </c>
      <c r="Q184" s="131"/>
      <c r="R184" s="132">
        <f>SUM(R185:R188)</f>
        <v>0</v>
      </c>
      <c r="S184" s="131"/>
      <c r="T184" s="133">
        <f>SUM(T185:T188)</f>
        <v>0</v>
      </c>
      <c r="AR184" s="129" t="s">
        <v>83</v>
      </c>
      <c r="AT184" s="134" t="s">
        <v>74</v>
      </c>
      <c r="AU184" s="134" t="s">
        <v>83</v>
      </c>
      <c r="AY184" s="129" t="s">
        <v>136</v>
      </c>
      <c r="BK184" s="135">
        <f>SUM(BK185:BK188)</f>
        <v>0</v>
      </c>
    </row>
    <row r="185" spans="1:65" s="2" customFormat="1" ht="24" customHeight="1" x14ac:dyDescent="0.2">
      <c r="A185" s="27"/>
      <c r="B185" s="136"/>
      <c r="C185" s="153" t="s">
        <v>298</v>
      </c>
      <c r="D185" s="153" t="s">
        <v>138</v>
      </c>
      <c r="E185" s="154" t="s">
        <v>299</v>
      </c>
      <c r="F185" s="155" t="s">
        <v>300</v>
      </c>
      <c r="G185" s="156" t="s">
        <v>301</v>
      </c>
      <c r="H185" s="157">
        <v>80.825000000000003</v>
      </c>
      <c r="I185" s="268"/>
      <c r="J185" s="151">
        <f>ROUND(I185*H185,2)</f>
        <v>0</v>
      </c>
      <c r="K185" s="152"/>
      <c r="L185" s="28"/>
      <c r="M185" s="137" t="s">
        <v>1</v>
      </c>
      <c r="N185" s="138" t="s">
        <v>40</v>
      </c>
      <c r="O185" s="53"/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41" t="s">
        <v>142</v>
      </c>
      <c r="AT185" s="141" t="s">
        <v>138</v>
      </c>
      <c r="AU185" s="141" t="s">
        <v>85</v>
      </c>
      <c r="AY185" s="14" t="s">
        <v>136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4" t="s">
        <v>83</v>
      </c>
      <c r="BK185" s="142">
        <f>ROUND(I185*H185,2)</f>
        <v>0</v>
      </c>
      <c r="BL185" s="14" t="s">
        <v>142</v>
      </c>
      <c r="BM185" s="141" t="s">
        <v>302</v>
      </c>
    </row>
    <row r="186" spans="1:65" s="2" customFormat="1" ht="24" customHeight="1" x14ac:dyDescent="0.2">
      <c r="A186" s="27"/>
      <c r="B186" s="136"/>
      <c r="C186" s="153" t="s">
        <v>303</v>
      </c>
      <c r="D186" s="153" t="s">
        <v>138</v>
      </c>
      <c r="E186" s="154" t="s">
        <v>304</v>
      </c>
      <c r="F186" s="155" t="s">
        <v>305</v>
      </c>
      <c r="G186" s="156" t="s">
        <v>301</v>
      </c>
      <c r="H186" s="157">
        <v>80.825000000000003</v>
      </c>
      <c r="I186" s="268"/>
      <c r="J186" s="151">
        <f>ROUND(I186*H186,2)</f>
        <v>0</v>
      </c>
      <c r="K186" s="152"/>
      <c r="L186" s="28"/>
      <c r="M186" s="137" t="s">
        <v>1</v>
      </c>
      <c r="N186" s="138" t="s">
        <v>40</v>
      </c>
      <c r="O186" s="53"/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41" t="s">
        <v>142</v>
      </c>
      <c r="AT186" s="141" t="s">
        <v>138</v>
      </c>
      <c r="AU186" s="141" t="s">
        <v>85</v>
      </c>
      <c r="AY186" s="14" t="s">
        <v>136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4" t="s">
        <v>83</v>
      </c>
      <c r="BK186" s="142">
        <f>ROUND(I186*H186,2)</f>
        <v>0</v>
      </c>
      <c r="BL186" s="14" t="s">
        <v>142</v>
      </c>
      <c r="BM186" s="141" t="s">
        <v>306</v>
      </c>
    </row>
    <row r="187" spans="1:65" s="2" customFormat="1" ht="24" customHeight="1" x14ac:dyDescent="0.2">
      <c r="A187" s="27"/>
      <c r="B187" s="136"/>
      <c r="C187" s="153" t="s">
        <v>307</v>
      </c>
      <c r="D187" s="153" t="s">
        <v>138</v>
      </c>
      <c r="E187" s="154" t="s">
        <v>308</v>
      </c>
      <c r="F187" s="155" t="s">
        <v>309</v>
      </c>
      <c r="G187" s="156" t="s">
        <v>301</v>
      </c>
      <c r="H187" s="157">
        <v>727.42499999999995</v>
      </c>
      <c r="I187" s="268"/>
      <c r="J187" s="151">
        <f>ROUND(I187*H187,2)</f>
        <v>0</v>
      </c>
      <c r="K187" s="152"/>
      <c r="L187" s="28"/>
      <c r="M187" s="137" t="s">
        <v>1</v>
      </c>
      <c r="N187" s="138" t="s">
        <v>40</v>
      </c>
      <c r="O187" s="53"/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41" t="s">
        <v>142</v>
      </c>
      <c r="AT187" s="141" t="s">
        <v>138</v>
      </c>
      <c r="AU187" s="141" t="s">
        <v>85</v>
      </c>
      <c r="AY187" s="14" t="s">
        <v>136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4" t="s">
        <v>83</v>
      </c>
      <c r="BK187" s="142">
        <f>ROUND(I187*H187,2)</f>
        <v>0</v>
      </c>
      <c r="BL187" s="14" t="s">
        <v>142</v>
      </c>
      <c r="BM187" s="141" t="s">
        <v>310</v>
      </c>
    </row>
    <row r="188" spans="1:65" s="2" customFormat="1" ht="24" customHeight="1" x14ac:dyDescent="0.2">
      <c r="A188" s="27"/>
      <c r="B188" s="136"/>
      <c r="C188" s="153" t="s">
        <v>311</v>
      </c>
      <c r="D188" s="153" t="s">
        <v>138</v>
      </c>
      <c r="E188" s="154" t="s">
        <v>312</v>
      </c>
      <c r="F188" s="155" t="s">
        <v>313</v>
      </c>
      <c r="G188" s="156" t="s">
        <v>301</v>
      </c>
      <c r="H188" s="157">
        <v>80.825000000000003</v>
      </c>
      <c r="I188" s="268"/>
      <c r="J188" s="151">
        <f>ROUND(I188*H188,2)</f>
        <v>0</v>
      </c>
      <c r="K188" s="152"/>
      <c r="L188" s="28"/>
      <c r="M188" s="137" t="s">
        <v>1</v>
      </c>
      <c r="N188" s="138" t="s">
        <v>40</v>
      </c>
      <c r="O188" s="53"/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41" t="s">
        <v>142</v>
      </c>
      <c r="AT188" s="141" t="s">
        <v>138</v>
      </c>
      <c r="AU188" s="141" t="s">
        <v>85</v>
      </c>
      <c r="AY188" s="14" t="s">
        <v>136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4" t="s">
        <v>83</v>
      </c>
      <c r="BK188" s="142">
        <f>ROUND(I188*H188,2)</f>
        <v>0</v>
      </c>
      <c r="BL188" s="14" t="s">
        <v>142</v>
      </c>
      <c r="BM188" s="141" t="s">
        <v>314</v>
      </c>
    </row>
    <row r="189" spans="1:65" s="12" customFormat="1" ht="22.9" customHeight="1" x14ac:dyDescent="0.2">
      <c r="B189" s="128"/>
      <c r="C189" s="158"/>
      <c r="D189" s="159" t="s">
        <v>74</v>
      </c>
      <c r="E189" s="160" t="s">
        <v>315</v>
      </c>
      <c r="F189" s="160" t="s">
        <v>316</v>
      </c>
      <c r="G189" s="158"/>
      <c r="H189" s="158"/>
      <c r="I189" s="158"/>
      <c r="J189" s="161">
        <f>BK189</f>
        <v>0</v>
      </c>
      <c r="K189" s="158"/>
      <c r="L189" s="128"/>
      <c r="M189" s="130"/>
      <c r="N189" s="131"/>
      <c r="O189" s="131"/>
      <c r="P189" s="132">
        <f>P190</f>
        <v>0</v>
      </c>
      <c r="Q189" s="131"/>
      <c r="R189" s="132">
        <f>R190</f>
        <v>0</v>
      </c>
      <c r="S189" s="131"/>
      <c r="T189" s="133">
        <f>T190</f>
        <v>0</v>
      </c>
      <c r="AR189" s="129" t="s">
        <v>83</v>
      </c>
      <c r="AT189" s="134" t="s">
        <v>74</v>
      </c>
      <c r="AU189" s="134" t="s">
        <v>83</v>
      </c>
      <c r="AY189" s="129" t="s">
        <v>136</v>
      </c>
      <c r="BK189" s="135">
        <f>BK190</f>
        <v>0</v>
      </c>
    </row>
    <row r="190" spans="1:65" s="2" customFormat="1" ht="16.5" customHeight="1" x14ac:dyDescent="0.2">
      <c r="A190" s="27"/>
      <c r="B190" s="136"/>
      <c r="C190" s="153" t="s">
        <v>317</v>
      </c>
      <c r="D190" s="153" t="s">
        <v>138</v>
      </c>
      <c r="E190" s="154" t="s">
        <v>318</v>
      </c>
      <c r="F190" s="155" t="s">
        <v>319</v>
      </c>
      <c r="G190" s="156" t="s">
        <v>301</v>
      </c>
      <c r="H190" s="157">
        <v>60.634999999999998</v>
      </c>
      <c r="I190" s="268"/>
      <c r="J190" s="151">
        <f>ROUND(I190*H190,2)</f>
        <v>0</v>
      </c>
      <c r="K190" s="152"/>
      <c r="L190" s="28"/>
      <c r="M190" s="137" t="s">
        <v>1</v>
      </c>
      <c r="N190" s="138" t="s">
        <v>40</v>
      </c>
      <c r="O190" s="53"/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41" t="s">
        <v>142</v>
      </c>
      <c r="AT190" s="141" t="s">
        <v>138</v>
      </c>
      <c r="AU190" s="141" t="s">
        <v>85</v>
      </c>
      <c r="AY190" s="14" t="s">
        <v>136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4" t="s">
        <v>83</v>
      </c>
      <c r="BK190" s="142">
        <f>ROUND(I190*H190,2)</f>
        <v>0</v>
      </c>
      <c r="BL190" s="14" t="s">
        <v>142</v>
      </c>
      <c r="BM190" s="141" t="s">
        <v>320</v>
      </c>
    </row>
    <row r="191" spans="1:65" s="12" customFormat="1" ht="25.9" customHeight="1" x14ac:dyDescent="0.2">
      <c r="B191" s="128"/>
      <c r="C191" s="158"/>
      <c r="D191" s="159" t="s">
        <v>74</v>
      </c>
      <c r="E191" s="162" t="s">
        <v>321</v>
      </c>
      <c r="F191" s="162" t="s">
        <v>322</v>
      </c>
      <c r="G191" s="158"/>
      <c r="H191" s="158"/>
      <c r="I191" s="158"/>
      <c r="J191" s="163">
        <f>BK191</f>
        <v>0</v>
      </c>
      <c r="K191" s="158"/>
      <c r="L191" s="128"/>
      <c r="M191" s="130"/>
      <c r="N191" s="131"/>
      <c r="O191" s="131"/>
      <c r="P191" s="132">
        <f>P192+P200+P205+P210+P214+P216+P221+P225+P241+P243+P251+P259+P261</f>
        <v>0</v>
      </c>
      <c r="Q191" s="131"/>
      <c r="R191" s="132">
        <f>R192+R200+R205+R210+R214+R216+R221+R225+R241+R243+R251+R259+R261</f>
        <v>24.705273180000002</v>
      </c>
      <c r="S191" s="131"/>
      <c r="T191" s="133">
        <f>T192+T200+T205+T210+T214+T216+T221+T225+T241+T243+T251+T259+T261</f>
        <v>58.101699670000002</v>
      </c>
      <c r="AR191" s="129" t="s">
        <v>85</v>
      </c>
      <c r="AT191" s="134" t="s">
        <v>74</v>
      </c>
      <c r="AU191" s="134" t="s">
        <v>75</v>
      </c>
      <c r="AY191" s="129" t="s">
        <v>136</v>
      </c>
      <c r="BK191" s="135">
        <f>BK192+BK200+BK205+BK210+BK214+BK216+BK221+BK225+BK241+BK243+BK251+BK259+BK261</f>
        <v>0</v>
      </c>
    </row>
    <row r="192" spans="1:65" s="12" customFormat="1" ht="22.9" customHeight="1" x14ac:dyDescent="0.2">
      <c r="B192" s="128"/>
      <c r="C192" s="158"/>
      <c r="D192" s="159" t="s">
        <v>74</v>
      </c>
      <c r="E192" s="160" t="s">
        <v>323</v>
      </c>
      <c r="F192" s="160" t="s">
        <v>324</v>
      </c>
      <c r="G192" s="158"/>
      <c r="H192" s="158"/>
      <c r="I192" s="158"/>
      <c r="J192" s="161">
        <f>BK192</f>
        <v>0</v>
      </c>
      <c r="K192" s="158"/>
      <c r="L192" s="128"/>
      <c r="M192" s="130"/>
      <c r="N192" s="131"/>
      <c r="O192" s="131"/>
      <c r="P192" s="132">
        <f>SUM(P193:P199)</f>
        <v>0</v>
      </c>
      <c r="Q192" s="131"/>
      <c r="R192" s="132">
        <f>SUM(R193:R199)</f>
        <v>0.5513018999999999</v>
      </c>
      <c r="S192" s="131"/>
      <c r="T192" s="133">
        <f>SUM(T193:T199)</f>
        <v>0</v>
      </c>
      <c r="AR192" s="129" t="s">
        <v>85</v>
      </c>
      <c r="AT192" s="134" t="s">
        <v>74</v>
      </c>
      <c r="AU192" s="134" t="s">
        <v>83</v>
      </c>
      <c r="AY192" s="129" t="s">
        <v>136</v>
      </c>
      <c r="BK192" s="135">
        <f>SUM(BK193:BK199)</f>
        <v>0</v>
      </c>
    </row>
    <row r="193" spans="1:65" s="2" customFormat="1" ht="24" customHeight="1" x14ac:dyDescent="0.2">
      <c r="A193" s="27"/>
      <c r="B193" s="136"/>
      <c r="C193" s="153" t="s">
        <v>325</v>
      </c>
      <c r="D193" s="153" t="s">
        <v>138</v>
      </c>
      <c r="E193" s="154" t="s">
        <v>326</v>
      </c>
      <c r="F193" s="155" t="s">
        <v>327</v>
      </c>
      <c r="G193" s="156" t="s">
        <v>150</v>
      </c>
      <c r="H193" s="157">
        <v>86.594999999999999</v>
      </c>
      <c r="I193" s="268"/>
      <c r="J193" s="151">
        <f t="shared" ref="J193:J199" si="20">ROUND(I193*H193,2)</f>
        <v>0</v>
      </c>
      <c r="K193" s="152"/>
      <c r="L193" s="28"/>
      <c r="M193" s="137" t="s">
        <v>1</v>
      </c>
      <c r="N193" s="138" t="s">
        <v>40</v>
      </c>
      <c r="O193" s="53"/>
      <c r="P193" s="139">
        <f t="shared" ref="P193:P199" si="21">O193*H193</f>
        <v>0</v>
      </c>
      <c r="Q193" s="139">
        <v>0</v>
      </c>
      <c r="R193" s="139">
        <f t="shared" ref="R193:R199" si="22">Q193*H193</f>
        <v>0</v>
      </c>
      <c r="S193" s="139">
        <v>0</v>
      </c>
      <c r="T193" s="140">
        <f t="shared" ref="T193:T199" si="23"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41" t="s">
        <v>200</v>
      </c>
      <c r="AT193" s="141" t="s">
        <v>138</v>
      </c>
      <c r="AU193" s="141" t="s">
        <v>85</v>
      </c>
      <c r="AY193" s="14" t="s">
        <v>136</v>
      </c>
      <c r="BE193" s="142">
        <f t="shared" ref="BE193:BE199" si="24">IF(N193="základní",J193,0)</f>
        <v>0</v>
      </c>
      <c r="BF193" s="142">
        <f t="shared" ref="BF193:BF199" si="25">IF(N193="snížená",J193,0)</f>
        <v>0</v>
      </c>
      <c r="BG193" s="142">
        <f t="shared" ref="BG193:BG199" si="26">IF(N193="zákl. přenesená",J193,0)</f>
        <v>0</v>
      </c>
      <c r="BH193" s="142">
        <f t="shared" ref="BH193:BH199" si="27">IF(N193="sníž. přenesená",J193,0)</f>
        <v>0</v>
      </c>
      <c r="BI193" s="142">
        <f t="shared" ref="BI193:BI199" si="28">IF(N193="nulová",J193,0)</f>
        <v>0</v>
      </c>
      <c r="BJ193" s="14" t="s">
        <v>83</v>
      </c>
      <c r="BK193" s="142">
        <f t="shared" ref="BK193:BK199" si="29">ROUND(I193*H193,2)</f>
        <v>0</v>
      </c>
      <c r="BL193" s="14" t="s">
        <v>200</v>
      </c>
      <c r="BM193" s="141" t="s">
        <v>328</v>
      </c>
    </row>
    <row r="194" spans="1:65" s="2" customFormat="1" ht="16.5" customHeight="1" x14ac:dyDescent="0.2">
      <c r="A194" s="27"/>
      <c r="B194" s="136"/>
      <c r="C194" s="166" t="s">
        <v>329</v>
      </c>
      <c r="D194" s="166" t="s">
        <v>156</v>
      </c>
      <c r="E194" s="167" t="s">
        <v>330</v>
      </c>
      <c r="F194" s="168" t="s">
        <v>331</v>
      </c>
      <c r="G194" s="169" t="s">
        <v>301</v>
      </c>
      <c r="H194" s="170">
        <v>0.03</v>
      </c>
      <c r="I194" s="269"/>
      <c r="J194" s="164">
        <f t="shared" si="20"/>
        <v>0</v>
      </c>
      <c r="K194" s="165"/>
      <c r="L194" s="143"/>
      <c r="M194" s="144" t="s">
        <v>1</v>
      </c>
      <c r="N194" s="145" t="s">
        <v>40</v>
      </c>
      <c r="O194" s="53"/>
      <c r="P194" s="139">
        <f t="shared" si="21"/>
        <v>0</v>
      </c>
      <c r="Q194" s="139">
        <v>1</v>
      </c>
      <c r="R194" s="139">
        <f t="shared" si="22"/>
        <v>0.03</v>
      </c>
      <c r="S194" s="139">
        <v>0</v>
      </c>
      <c r="T194" s="140">
        <f t="shared" si="2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41" t="s">
        <v>264</v>
      </c>
      <c r="AT194" s="141" t="s">
        <v>156</v>
      </c>
      <c r="AU194" s="141" t="s">
        <v>85</v>
      </c>
      <c r="AY194" s="14" t="s">
        <v>136</v>
      </c>
      <c r="BE194" s="142">
        <f t="shared" si="24"/>
        <v>0</v>
      </c>
      <c r="BF194" s="142">
        <f t="shared" si="25"/>
        <v>0</v>
      </c>
      <c r="BG194" s="142">
        <f t="shared" si="26"/>
        <v>0</v>
      </c>
      <c r="BH194" s="142">
        <f t="shared" si="27"/>
        <v>0</v>
      </c>
      <c r="BI194" s="142">
        <f t="shared" si="28"/>
        <v>0</v>
      </c>
      <c r="BJ194" s="14" t="s">
        <v>83</v>
      </c>
      <c r="BK194" s="142">
        <f t="shared" si="29"/>
        <v>0</v>
      </c>
      <c r="BL194" s="14" t="s">
        <v>200</v>
      </c>
      <c r="BM194" s="141" t="s">
        <v>332</v>
      </c>
    </row>
    <row r="195" spans="1:65" s="2" customFormat="1" ht="24" customHeight="1" x14ac:dyDescent="0.2">
      <c r="A195" s="27"/>
      <c r="B195" s="136"/>
      <c r="C195" s="153" t="s">
        <v>333</v>
      </c>
      <c r="D195" s="153" t="s">
        <v>138</v>
      </c>
      <c r="E195" s="154" t="s">
        <v>334</v>
      </c>
      <c r="F195" s="155" t="s">
        <v>335</v>
      </c>
      <c r="G195" s="156" t="s">
        <v>150</v>
      </c>
      <c r="H195" s="157">
        <v>86.594999999999999</v>
      </c>
      <c r="I195" s="268"/>
      <c r="J195" s="151">
        <f t="shared" si="20"/>
        <v>0</v>
      </c>
      <c r="K195" s="152"/>
      <c r="L195" s="28"/>
      <c r="M195" s="137" t="s">
        <v>1</v>
      </c>
      <c r="N195" s="138" t="s">
        <v>40</v>
      </c>
      <c r="O195" s="53"/>
      <c r="P195" s="139">
        <f t="shared" si="21"/>
        <v>0</v>
      </c>
      <c r="Q195" s="139">
        <v>4.0000000000000002E-4</v>
      </c>
      <c r="R195" s="139">
        <f t="shared" si="22"/>
        <v>3.4638000000000002E-2</v>
      </c>
      <c r="S195" s="139">
        <v>0</v>
      </c>
      <c r="T195" s="140">
        <f t="shared" si="2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41" t="s">
        <v>200</v>
      </c>
      <c r="AT195" s="141" t="s">
        <v>138</v>
      </c>
      <c r="AU195" s="141" t="s">
        <v>85</v>
      </c>
      <c r="AY195" s="14" t="s">
        <v>136</v>
      </c>
      <c r="BE195" s="142">
        <f t="shared" si="24"/>
        <v>0</v>
      </c>
      <c r="BF195" s="142">
        <f t="shared" si="25"/>
        <v>0</v>
      </c>
      <c r="BG195" s="142">
        <f t="shared" si="26"/>
        <v>0</v>
      </c>
      <c r="BH195" s="142">
        <f t="shared" si="27"/>
        <v>0</v>
      </c>
      <c r="BI195" s="142">
        <f t="shared" si="28"/>
        <v>0</v>
      </c>
      <c r="BJ195" s="14" t="s">
        <v>83</v>
      </c>
      <c r="BK195" s="142">
        <f t="shared" si="29"/>
        <v>0</v>
      </c>
      <c r="BL195" s="14" t="s">
        <v>200</v>
      </c>
      <c r="BM195" s="141" t="s">
        <v>336</v>
      </c>
    </row>
    <row r="196" spans="1:65" s="2" customFormat="1" ht="36" customHeight="1" x14ac:dyDescent="0.2">
      <c r="A196" s="27"/>
      <c r="B196" s="136"/>
      <c r="C196" s="166" t="s">
        <v>337</v>
      </c>
      <c r="D196" s="166" t="s">
        <v>156</v>
      </c>
      <c r="E196" s="167" t="s">
        <v>338</v>
      </c>
      <c r="F196" s="168" t="s">
        <v>339</v>
      </c>
      <c r="G196" s="169" t="s">
        <v>150</v>
      </c>
      <c r="H196" s="170">
        <v>103.914</v>
      </c>
      <c r="I196" s="269"/>
      <c r="J196" s="164">
        <f t="shared" si="20"/>
        <v>0</v>
      </c>
      <c r="K196" s="165"/>
      <c r="L196" s="143"/>
      <c r="M196" s="144" t="s">
        <v>1</v>
      </c>
      <c r="N196" s="145" t="s">
        <v>40</v>
      </c>
      <c r="O196" s="53"/>
      <c r="P196" s="139">
        <f t="shared" si="21"/>
        <v>0</v>
      </c>
      <c r="Q196" s="139">
        <v>3.8999999999999998E-3</v>
      </c>
      <c r="R196" s="139">
        <f t="shared" si="22"/>
        <v>0.40526459999999997</v>
      </c>
      <c r="S196" s="139">
        <v>0</v>
      </c>
      <c r="T196" s="140">
        <f t="shared" si="2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41" t="s">
        <v>264</v>
      </c>
      <c r="AT196" s="141" t="s">
        <v>156</v>
      </c>
      <c r="AU196" s="141" t="s">
        <v>85</v>
      </c>
      <c r="AY196" s="14" t="s">
        <v>136</v>
      </c>
      <c r="BE196" s="142">
        <f t="shared" si="24"/>
        <v>0</v>
      </c>
      <c r="BF196" s="142">
        <f t="shared" si="25"/>
        <v>0</v>
      </c>
      <c r="BG196" s="142">
        <f t="shared" si="26"/>
        <v>0</v>
      </c>
      <c r="BH196" s="142">
        <f t="shared" si="27"/>
        <v>0</v>
      </c>
      <c r="BI196" s="142">
        <f t="shared" si="28"/>
        <v>0</v>
      </c>
      <c r="BJ196" s="14" t="s">
        <v>83</v>
      </c>
      <c r="BK196" s="142">
        <f t="shared" si="29"/>
        <v>0</v>
      </c>
      <c r="BL196" s="14" t="s">
        <v>200</v>
      </c>
      <c r="BM196" s="141" t="s">
        <v>340</v>
      </c>
    </row>
    <row r="197" spans="1:65" s="2" customFormat="1" ht="24" customHeight="1" x14ac:dyDescent="0.2">
      <c r="A197" s="27"/>
      <c r="B197" s="136"/>
      <c r="C197" s="153" t="s">
        <v>341</v>
      </c>
      <c r="D197" s="153" t="s">
        <v>138</v>
      </c>
      <c r="E197" s="154" t="s">
        <v>342</v>
      </c>
      <c r="F197" s="155" t="s">
        <v>343</v>
      </c>
      <c r="G197" s="156" t="s">
        <v>150</v>
      </c>
      <c r="H197" s="157">
        <v>86.594999999999999</v>
      </c>
      <c r="I197" s="268"/>
      <c r="J197" s="151">
        <f t="shared" si="20"/>
        <v>0</v>
      </c>
      <c r="K197" s="152"/>
      <c r="L197" s="28"/>
      <c r="M197" s="137" t="s">
        <v>1</v>
      </c>
      <c r="N197" s="138" t="s">
        <v>40</v>
      </c>
      <c r="O197" s="53"/>
      <c r="P197" s="139">
        <f t="shared" si="21"/>
        <v>0</v>
      </c>
      <c r="Q197" s="139">
        <v>6.8000000000000005E-4</v>
      </c>
      <c r="R197" s="139">
        <f t="shared" si="22"/>
        <v>5.8884600000000002E-2</v>
      </c>
      <c r="S197" s="139">
        <v>0</v>
      </c>
      <c r="T197" s="140">
        <f t="shared" si="2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41" t="s">
        <v>200</v>
      </c>
      <c r="AT197" s="141" t="s">
        <v>138</v>
      </c>
      <c r="AU197" s="141" t="s">
        <v>85</v>
      </c>
      <c r="AY197" s="14" t="s">
        <v>136</v>
      </c>
      <c r="BE197" s="142">
        <f t="shared" si="24"/>
        <v>0</v>
      </c>
      <c r="BF197" s="142">
        <f t="shared" si="25"/>
        <v>0</v>
      </c>
      <c r="BG197" s="142">
        <f t="shared" si="26"/>
        <v>0</v>
      </c>
      <c r="BH197" s="142">
        <f t="shared" si="27"/>
        <v>0</v>
      </c>
      <c r="BI197" s="142">
        <f t="shared" si="28"/>
        <v>0</v>
      </c>
      <c r="BJ197" s="14" t="s">
        <v>83</v>
      </c>
      <c r="BK197" s="142">
        <f t="shared" si="29"/>
        <v>0</v>
      </c>
      <c r="BL197" s="14" t="s">
        <v>200</v>
      </c>
      <c r="BM197" s="141" t="s">
        <v>344</v>
      </c>
    </row>
    <row r="198" spans="1:65" s="2" customFormat="1" ht="24" customHeight="1" x14ac:dyDescent="0.2">
      <c r="A198" s="27"/>
      <c r="B198" s="136"/>
      <c r="C198" s="153" t="s">
        <v>345</v>
      </c>
      <c r="D198" s="153" t="s">
        <v>138</v>
      </c>
      <c r="E198" s="154" t="s">
        <v>346</v>
      </c>
      <c r="F198" s="155" t="s">
        <v>347</v>
      </c>
      <c r="G198" s="156" t="s">
        <v>166</v>
      </c>
      <c r="H198" s="157">
        <v>86.594999999999999</v>
      </c>
      <c r="I198" s="268"/>
      <c r="J198" s="151">
        <f t="shared" si="20"/>
        <v>0</v>
      </c>
      <c r="K198" s="152"/>
      <c r="L198" s="28"/>
      <c r="M198" s="137" t="s">
        <v>1</v>
      </c>
      <c r="N198" s="138" t="s">
        <v>40</v>
      </c>
      <c r="O198" s="53"/>
      <c r="P198" s="139">
        <f t="shared" si="21"/>
        <v>0</v>
      </c>
      <c r="Q198" s="139">
        <v>2.5999999999999998E-4</v>
      </c>
      <c r="R198" s="139">
        <f t="shared" si="22"/>
        <v>2.2514699999999999E-2</v>
      </c>
      <c r="S198" s="139">
        <v>0</v>
      </c>
      <c r="T198" s="140">
        <f t="shared" si="2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41" t="s">
        <v>200</v>
      </c>
      <c r="AT198" s="141" t="s">
        <v>138</v>
      </c>
      <c r="AU198" s="141" t="s">
        <v>85</v>
      </c>
      <c r="AY198" s="14" t="s">
        <v>136</v>
      </c>
      <c r="BE198" s="142">
        <f t="shared" si="24"/>
        <v>0</v>
      </c>
      <c r="BF198" s="142">
        <f t="shared" si="25"/>
        <v>0</v>
      </c>
      <c r="BG198" s="142">
        <f t="shared" si="26"/>
        <v>0</v>
      </c>
      <c r="BH198" s="142">
        <f t="shared" si="27"/>
        <v>0</v>
      </c>
      <c r="BI198" s="142">
        <f t="shared" si="28"/>
        <v>0</v>
      </c>
      <c r="BJ198" s="14" t="s">
        <v>83</v>
      </c>
      <c r="BK198" s="142">
        <f t="shared" si="29"/>
        <v>0</v>
      </c>
      <c r="BL198" s="14" t="s">
        <v>200</v>
      </c>
      <c r="BM198" s="141" t="s">
        <v>348</v>
      </c>
    </row>
    <row r="199" spans="1:65" s="2" customFormat="1" ht="24" customHeight="1" x14ac:dyDescent="0.2">
      <c r="A199" s="27"/>
      <c r="B199" s="136"/>
      <c r="C199" s="153" t="s">
        <v>349</v>
      </c>
      <c r="D199" s="153" t="s">
        <v>138</v>
      </c>
      <c r="E199" s="154" t="s">
        <v>350</v>
      </c>
      <c r="F199" s="155" t="s">
        <v>351</v>
      </c>
      <c r="G199" s="156" t="s">
        <v>352</v>
      </c>
      <c r="H199" s="270"/>
      <c r="I199" s="268"/>
      <c r="J199" s="151">
        <f t="shared" si="20"/>
        <v>0</v>
      </c>
      <c r="K199" s="152"/>
      <c r="L199" s="28"/>
      <c r="M199" s="137" t="s">
        <v>1</v>
      </c>
      <c r="N199" s="138" t="s">
        <v>40</v>
      </c>
      <c r="O199" s="53"/>
      <c r="P199" s="139">
        <f t="shared" si="21"/>
        <v>0</v>
      </c>
      <c r="Q199" s="139">
        <v>0</v>
      </c>
      <c r="R199" s="139">
        <f t="shared" si="22"/>
        <v>0</v>
      </c>
      <c r="S199" s="139">
        <v>0</v>
      </c>
      <c r="T199" s="140">
        <f t="shared" si="2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41" t="s">
        <v>200</v>
      </c>
      <c r="AT199" s="141" t="s">
        <v>138</v>
      </c>
      <c r="AU199" s="141" t="s">
        <v>85</v>
      </c>
      <c r="AY199" s="14" t="s">
        <v>136</v>
      </c>
      <c r="BE199" s="142">
        <f t="shared" si="24"/>
        <v>0</v>
      </c>
      <c r="BF199" s="142">
        <f t="shared" si="25"/>
        <v>0</v>
      </c>
      <c r="BG199" s="142">
        <f t="shared" si="26"/>
        <v>0</v>
      </c>
      <c r="BH199" s="142">
        <f t="shared" si="27"/>
        <v>0</v>
      </c>
      <c r="BI199" s="142">
        <f t="shared" si="28"/>
        <v>0</v>
      </c>
      <c r="BJ199" s="14" t="s">
        <v>83</v>
      </c>
      <c r="BK199" s="142">
        <f t="shared" si="29"/>
        <v>0</v>
      </c>
      <c r="BL199" s="14" t="s">
        <v>200</v>
      </c>
      <c r="BM199" s="141" t="s">
        <v>353</v>
      </c>
    </row>
    <row r="200" spans="1:65" s="12" customFormat="1" ht="22.9" customHeight="1" x14ac:dyDescent="0.2">
      <c r="B200" s="128"/>
      <c r="C200" s="158"/>
      <c r="D200" s="159" t="s">
        <v>74</v>
      </c>
      <c r="E200" s="160" t="s">
        <v>354</v>
      </c>
      <c r="F200" s="160" t="s">
        <v>355</v>
      </c>
      <c r="G200" s="158"/>
      <c r="H200" s="158"/>
      <c r="I200" s="158"/>
      <c r="J200" s="161">
        <f>BK200</f>
        <v>0</v>
      </c>
      <c r="K200" s="158"/>
      <c r="L200" s="128"/>
      <c r="M200" s="130"/>
      <c r="N200" s="131"/>
      <c r="O200" s="131"/>
      <c r="P200" s="132">
        <f>SUM(P201:P204)</f>
        <v>0</v>
      </c>
      <c r="Q200" s="131"/>
      <c r="R200" s="132">
        <f>SUM(R201:R204)</f>
        <v>1.9206102600000001</v>
      </c>
      <c r="S200" s="131"/>
      <c r="T200" s="133">
        <f>SUM(T201:T204)</f>
        <v>4.8725820000000004</v>
      </c>
      <c r="AR200" s="129" t="s">
        <v>85</v>
      </c>
      <c r="AT200" s="134" t="s">
        <v>74</v>
      </c>
      <c r="AU200" s="134" t="s">
        <v>83</v>
      </c>
      <c r="AY200" s="129" t="s">
        <v>136</v>
      </c>
      <c r="BK200" s="135">
        <f>SUM(BK201:BK204)</f>
        <v>0</v>
      </c>
    </row>
    <row r="201" spans="1:65" s="2" customFormat="1" ht="24" customHeight="1" x14ac:dyDescent="0.2">
      <c r="A201" s="27"/>
      <c r="B201" s="136"/>
      <c r="C201" s="153" t="s">
        <v>356</v>
      </c>
      <c r="D201" s="153" t="s">
        <v>138</v>
      </c>
      <c r="E201" s="154" t="s">
        <v>357</v>
      </c>
      <c r="F201" s="155" t="s">
        <v>358</v>
      </c>
      <c r="G201" s="156" t="s">
        <v>150</v>
      </c>
      <c r="H201" s="157">
        <v>812.09699999999998</v>
      </c>
      <c r="I201" s="268"/>
      <c r="J201" s="151">
        <f>ROUND(I201*H201,2)</f>
        <v>0</v>
      </c>
      <c r="K201" s="152"/>
      <c r="L201" s="28"/>
      <c r="M201" s="137" t="s">
        <v>1</v>
      </c>
      <c r="N201" s="138" t="s">
        <v>40</v>
      </c>
      <c r="O201" s="53"/>
      <c r="P201" s="139">
        <f>O201*H201</f>
        <v>0</v>
      </c>
      <c r="Q201" s="139">
        <v>1.8000000000000001E-4</v>
      </c>
      <c r="R201" s="139">
        <f>Q201*H201</f>
        <v>0.14617746000000001</v>
      </c>
      <c r="S201" s="139">
        <v>0</v>
      </c>
      <c r="T201" s="140">
        <f>S201*H201</f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41" t="s">
        <v>200</v>
      </c>
      <c r="AT201" s="141" t="s">
        <v>138</v>
      </c>
      <c r="AU201" s="141" t="s">
        <v>85</v>
      </c>
      <c r="AY201" s="14" t="s">
        <v>136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4" t="s">
        <v>83</v>
      </c>
      <c r="BK201" s="142">
        <f>ROUND(I201*H201,2)</f>
        <v>0</v>
      </c>
      <c r="BL201" s="14" t="s">
        <v>200</v>
      </c>
      <c r="BM201" s="141" t="s">
        <v>359</v>
      </c>
    </row>
    <row r="202" spans="1:65" s="2" customFormat="1" ht="24" customHeight="1" x14ac:dyDescent="0.2">
      <c r="A202" s="27"/>
      <c r="B202" s="136"/>
      <c r="C202" s="166" t="s">
        <v>360</v>
      </c>
      <c r="D202" s="166" t="s">
        <v>156</v>
      </c>
      <c r="E202" s="167" t="s">
        <v>361</v>
      </c>
      <c r="F202" s="168" t="s">
        <v>362</v>
      </c>
      <c r="G202" s="169" t="s">
        <v>150</v>
      </c>
      <c r="H202" s="170">
        <v>933.91200000000003</v>
      </c>
      <c r="I202" s="269"/>
      <c r="J202" s="164">
        <f>ROUND(I202*H202,2)</f>
        <v>0</v>
      </c>
      <c r="K202" s="165"/>
      <c r="L202" s="143"/>
      <c r="M202" s="144" t="s">
        <v>1</v>
      </c>
      <c r="N202" s="145" t="s">
        <v>40</v>
      </c>
      <c r="O202" s="53"/>
      <c r="P202" s="139">
        <f>O202*H202</f>
        <v>0</v>
      </c>
      <c r="Q202" s="139">
        <v>1.9E-3</v>
      </c>
      <c r="R202" s="139">
        <f>Q202*H202</f>
        <v>1.7744328</v>
      </c>
      <c r="S202" s="139">
        <v>0</v>
      </c>
      <c r="T202" s="140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41" t="s">
        <v>264</v>
      </c>
      <c r="AT202" s="141" t="s">
        <v>156</v>
      </c>
      <c r="AU202" s="141" t="s">
        <v>85</v>
      </c>
      <c r="AY202" s="14" t="s">
        <v>136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4" t="s">
        <v>83</v>
      </c>
      <c r="BK202" s="142">
        <f>ROUND(I202*H202,2)</f>
        <v>0</v>
      </c>
      <c r="BL202" s="14" t="s">
        <v>200</v>
      </c>
      <c r="BM202" s="141" t="s">
        <v>363</v>
      </c>
    </row>
    <row r="203" spans="1:65" s="2" customFormat="1" ht="24" customHeight="1" x14ac:dyDescent="0.2">
      <c r="A203" s="27"/>
      <c r="B203" s="136"/>
      <c r="C203" s="153" t="s">
        <v>364</v>
      </c>
      <c r="D203" s="153" t="s">
        <v>138</v>
      </c>
      <c r="E203" s="154" t="s">
        <v>365</v>
      </c>
      <c r="F203" s="155" t="s">
        <v>366</v>
      </c>
      <c r="G203" s="156" t="s">
        <v>367</v>
      </c>
      <c r="H203" s="157">
        <v>4060.4850000000001</v>
      </c>
      <c r="I203" s="268"/>
      <c r="J203" s="151">
        <f>ROUND(I203*H203,2)</f>
        <v>0</v>
      </c>
      <c r="K203" s="152"/>
      <c r="L203" s="28"/>
      <c r="M203" s="137" t="s">
        <v>1</v>
      </c>
      <c r="N203" s="138" t="s">
        <v>40</v>
      </c>
      <c r="O203" s="53"/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41" t="s">
        <v>200</v>
      </c>
      <c r="AT203" s="141" t="s">
        <v>138</v>
      </c>
      <c r="AU203" s="141" t="s">
        <v>85</v>
      </c>
      <c r="AY203" s="14" t="s">
        <v>136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4" t="s">
        <v>83</v>
      </c>
      <c r="BK203" s="142">
        <f>ROUND(I203*H203,2)</f>
        <v>0</v>
      </c>
      <c r="BL203" s="14" t="s">
        <v>200</v>
      </c>
      <c r="BM203" s="141" t="s">
        <v>368</v>
      </c>
    </row>
    <row r="204" spans="1:65" s="2" customFormat="1" ht="16.5" customHeight="1" x14ac:dyDescent="0.2">
      <c r="A204" s="27"/>
      <c r="B204" s="136"/>
      <c r="C204" s="153" t="s">
        <v>369</v>
      </c>
      <c r="D204" s="153" t="s">
        <v>138</v>
      </c>
      <c r="E204" s="154" t="s">
        <v>370</v>
      </c>
      <c r="F204" s="155" t="s">
        <v>371</v>
      </c>
      <c r="G204" s="156" t="s">
        <v>150</v>
      </c>
      <c r="H204" s="157">
        <v>812.09699999999998</v>
      </c>
      <c r="I204" s="268"/>
      <c r="J204" s="151">
        <f>ROUND(I204*H204,2)</f>
        <v>0</v>
      </c>
      <c r="K204" s="152"/>
      <c r="L204" s="28"/>
      <c r="M204" s="137" t="s">
        <v>1</v>
      </c>
      <c r="N204" s="138" t="s">
        <v>40</v>
      </c>
      <c r="O204" s="53"/>
      <c r="P204" s="139">
        <f>O204*H204</f>
        <v>0</v>
      </c>
      <c r="Q204" s="139">
        <v>0</v>
      </c>
      <c r="R204" s="139">
        <f>Q204*H204</f>
        <v>0</v>
      </c>
      <c r="S204" s="139">
        <v>6.0000000000000001E-3</v>
      </c>
      <c r="T204" s="140">
        <f>S204*H204</f>
        <v>4.8725820000000004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41" t="s">
        <v>200</v>
      </c>
      <c r="AT204" s="141" t="s">
        <v>138</v>
      </c>
      <c r="AU204" s="141" t="s">
        <v>85</v>
      </c>
      <c r="AY204" s="14" t="s">
        <v>136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4" t="s">
        <v>83</v>
      </c>
      <c r="BK204" s="142">
        <f>ROUND(I204*H204,2)</f>
        <v>0</v>
      </c>
      <c r="BL204" s="14" t="s">
        <v>200</v>
      </c>
      <c r="BM204" s="141" t="s">
        <v>372</v>
      </c>
    </row>
    <row r="205" spans="1:65" s="12" customFormat="1" ht="22.9" customHeight="1" x14ac:dyDescent="0.2">
      <c r="B205" s="128"/>
      <c r="C205" s="158"/>
      <c r="D205" s="159" t="s">
        <v>74</v>
      </c>
      <c r="E205" s="160" t="s">
        <v>373</v>
      </c>
      <c r="F205" s="160" t="s">
        <v>374</v>
      </c>
      <c r="G205" s="158"/>
      <c r="H205" s="158"/>
      <c r="I205" s="158"/>
      <c r="J205" s="161">
        <f>BK205</f>
        <v>0</v>
      </c>
      <c r="K205" s="158"/>
      <c r="L205" s="128"/>
      <c r="M205" s="130"/>
      <c r="N205" s="131"/>
      <c r="O205" s="131"/>
      <c r="P205" s="132">
        <f>SUM(P206:P209)</f>
        <v>0</v>
      </c>
      <c r="Q205" s="131"/>
      <c r="R205" s="132">
        <f>SUM(R206:R209)</f>
        <v>6.9580476000000004</v>
      </c>
      <c r="S205" s="131"/>
      <c r="T205" s="133">
        <f>SUM(T206:T209)</f>
        <v>1.8309096</v>
      </c>
      <c r="AR205" s="129" t="s">
        <v>85</v>
      </c>
      <c r="AT205" s="134" t="s">
        <v>74</v>
      </c>
      <c r="AU205" s="134" t="s">
        <v>83</v>
      </c>
      <c r="AY205" s="129" t="s">
        <v>136</v>
      </c>
      <c r="BK205" s="135">
        <f>SUM(BK206:BK209)</f>
        <v>0</v>
      </c>
    </row>
    <row r="206" spans="1:65" s="2" customFormat="1" ht="24" customHeight="1" x14ac:dyDescent="0.2">
      <c r="A206" s="27"/>
      <c r="B206" s="136"/>
      <c r="C206" s="153" t="s">
        <v>375</v>
      </c>
      <c r="D206" s="153" t="s">
        <v>138</v>
      </c>
      <c r="E206" s="154" t="s">
        <v>376</v>
      </c>
      <c r="F206" s="155" t="s">
        <v>377</v>
      </c>
      <c r="G206" s="156" t="s">
        <v>150</v>
      </c>
      <c r="H206" s="157">
        <v>762.87900000000002</v>
      </c>
      <c r="I206" s="268"/>
      <c r="J206" s="151">
        <f>ROUND(I206*H206,2)</f>
        <v>0</v>
      </c>
      <c r="K206" s="152"/>
      <c r="L206" s="28"/>
      <c r="M206" s="137" t="s">
        <v>1</v>
      </c>
      <c r="N206" s="138" t="s">
        <v>40</v>
      </c>
      <c r="O206" s="53"/>
      <c r="P206" s="139">
        <f>O206*H206</f>
        <v>0</v>
      </c>
      <c r="Q206" s="139">
        <v>0</v>
      </c>
      <c r="R206" s="139">
        <f>Q206*H206</f>
        <v>0</v>
      </c>
      <c r="S206" s="139">
        <v>1.4E-3</v>
      </c>
      <c r="T206" s="140">
        <f>S206*H206</f>
        <v>1.0680305999999999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41" t="s">
        <v>200</v>
      </c>
      <c r="AT206" s="141" t="s">
        <v>138</v>
      </c>
      <c r="AU206" s="141" t="s">
        <v>85</v>
      </c>
      <c r="AY206" s="14" t="s">
        <v>136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4" t="s">
        <v>83</v>
      </c>
      <c r="BK206" s="142">
        <f>ROUND(I206*H206,2)</f>
        <v>0</v>
      </c>
      <c r="BL206" s="14" t="s">
        <v>200</v>
      </c>
      <c r="BM206" s="141" t="s">
        <v>378</v>
      </c>
    </row>
    <row r="207" spans="1:65" s="2" customFormat="1" ht="24" customHeight="1" x14ac:dyDescent="0.2">
      <c r="A207" s="27"/>
      <c r="B207" s="136"/>
      <c r="C207" s="153" t="s">
        <v>379</v>
      </c>
      <c r="D207" s="153" t="s">
        <v>138</v>
      </c>
      <c r="E207" s="154" t="s">
        <v>380</v>
      </c>
      <c r="F207" s="155" t="s">
        <v>381</v>
      </c>
      <c r="G207" s="156" t="s">
        <v>150</v>
      </c>
      <c r="H207" s="157">
        <v>762.87900000000002</v>
      </c>
      <c r="I207" s="268"/>
      <c r="J207" s="151">
        <f>ROUND(I207*H207,2)</f>
        <v>0</v>
      </c>
      <c r="K207" s="152"/>
      <c r="L207" s="28"/>
      <c r="M207" s="137" t="s">
        <v>1</v>
      </c>
      <c r="N207" s="138" t="s">
        <v>40</v>
      </c>
      <c r="O207" s="53"/>
      <c r="P207" s="139">
        <f>O207*H207</f>
        <v>0</v>
      </c>
      <c r="Q207" s="139">
        <v>0</v>
      </c>
      <c r="R207" s="139">
        <f>Q207*H207</f>
        <v>0</v>
      </c>
      <c r="S207" s="139">
        <v>1E-3</v>
      </c>
      <c r="T207" s="140">
        <f>S207*H207</f>
        <v>0.76287900000000008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41" t="s">
        <v>200</v>
      </c>
      <c r="AT207" s="141" t="s">
        <v>138</v>
      </c>
      <c r="AU207" s="141" t="s">
        <v>85</v>
      </c>
      <c r="AY207" s="14" t="s">
        <v>136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4" t="s">
        <v>83</v>
      </c>
      <c r="BK207" s="142">
        <f>ROUND(I207*H207,2)</f>
        <v>0</v>
      </c>
      <c r="BL207" s="14" t="s">
        <v>200</v>
      </c>
      <c r="BM207" s="141" t="s">
        <v>382</v>
      </c>
    </row>
    <row r="208" spans="1:65" s="2" customFormat="1" ht="24" customHeight="1" x14ac:dyDescent="0.2">
      <c r="A208" s="27"/>
      <c r="B208" s="136"/>
      <c r="C208" s="153" t="s">
        <v>383</v>
      </c>
      <c r="D208" s="153" t="s">
        <v>138</v>
      </c>
      <c r="E208" s="154" t="s">
        <v>384</v>
      </c>
      <c r="F208" s="155" t="s">
        <v>385</v>
      </c>
      <c r="G208" s="156" t="s">
        <v>150</v>
      </c>
      <c r="H208" s="157">
        <v>1624.194</v>
      </c>
      <c r="I208" s="268"/>
      <c r="J208" s="151">
        <f>ROUND(I208*H208,2)</f>
        <v>0</v>
      </c>
      <c r="K208" s="152"/>
      <c r="L208" s="28"/>
      <c r="M208" s="137" t="s">
        <v>1</v>
      </c>
      <c r="N208" s="138" t="s">
        <v>40</v>
      </c>
      <c r="O208" s="53"/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41" t="s">
        <v>200</v>
      </c>
      <c r="AT208" s="141" t="s">
        <v>138</v>
      </c>
      <c r="AU208" s="141" t="s">
        <v>85</v>
      </c>
      <c r="AY208" s="14" t="s">
        <v>136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4" t="s">
        <v>83</v>
      </c>
      <c r="BK208" s="142">
        <f>ROUND(I208*H208,2)</f>
        <v>0</v>
      </c>
      <c r="BL208" s="14" t="s">
        <v>200</v>
      </c>
      <c r="BM208" s="141" t="s">
        <v>386</v>
      </c>
    </row>
    <row r="209" spans="1:65" s="2" customFormat="1" ht="24" customHeight="1" x14ac:dyDescent="0.2">
      <c r="A209" s="27"/>
      <c r="B209" s="136"/>
      <c r="C209" s="166" t="s">
        <v>387</v>
      </c>
      <c r="D209" s="166" t="s">
        <v>156</v>
      </c>
      <c r="E209" s="167" t="s">
        <v>388</v>
      </c>
      <c r="F209" s="168" t="s">
        <v>389</v>
      </c>
      <c r="G209" s="169" t="s">
        <v>150</v>
      </c>
      <c r="H209" s="170">
        <v>1656.6780000000001</v>
      </c>
      <c r="I209" s="269"/>
      <c r="J209" s="164">
        <f>ROUND(I209*H209,2)</f>
        <v>0</v>
      </c>
      <c r="K209" s="165"/>
      <c r="L209" s="143"/>
      <c r="M209" s="144" t="s">
        <v>1</v>
      </c>
      <c r="N209" s="145" t="s">
        <v>40</v>
      </c>
      <c r="O209" s="53"/>
      <c r="P209" s="139">
        <f>O209*H209</f>
        <v>0</v>
      </c>
      <c r="Q209" s="139">
        <v>4.1999999999999997E-3</v>
      </c>
      <c r="R209" s="139">
        <f>Q209*H209</f>
        <v>6.9580476000000004</v>
      </c>
      <c r="S209" s="139">
        <v>0</v>
      </c>
      <c r="T209" s="140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41" t="s">
        <v>264</v>
      </c>
      <c r="AT209" s="141" t="s">
        <v>156</v>
      </c>
      <c r="AU209" s="141" t="s">
        <v>85</v>
      </c>
      <c r="AY209" s="14" t="s">
        <v>136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4" t="s">
        <v>83</v>
      </c>
      <c r="BK209" s="142">
        <f>ROUND(I209*H209,2)</f>
        <v>0</v>
      </c>
      <c r="BL209" s="14" t="s">
        <v>200</v>
      </c>
      <c r="BM209" s="141" t="s">
        <v>390</v>
      </c>
    </row>
    <row r="210" spans="1:65" s="12" customFormat="1" ht="22.9" customHeight="1" x14ac:dyDescent="0.2">
      <c r="B210" s="128"/>
      <c r="C210" s="158"/>
      <c r="D210" s="159" t="s">
        <v>74</v>
      </c>
      <c r="E210" s="160" t="s">
        <v>391</v>
      </c>
      <c r="F210" s="160" t="s">
        <v>392</v>
      </c>
      <c r="G210" s="158"/>
      <c r="H210" s="158"/>
      <c r="I210" s="158"/>
      <c r="J210" s="161">
        <f>BK210</f>
        <v>0</v>
      </c>
      <c r="K210" s="158"/>
      <c r="L210" s="128"/>
      <c r="M210" s="130"/>
      <c r="N210" s="131"/>
      <c r="O210" s="131"/>
      <c r="P210" s="132">
        <f>SUM(P211:P213)</f>
        <v>0</v>
      </c>
      <c r="Q210" s="131"/>
      <c r="R210" s="132">
        <f>SUM(R211:R213)</f>
        <v>4.4000000000000003E-3</v>
      </c>
      <c r="S210" s="131"/>
      <c r="T210" s="133">
        <f>SUM(T211:T213)</f>
        <v>8.4519999999999998E-2</v>
      </c>
      <c r="AR210" s="129" t="s">
        <v>85</v>
      </c>
      <c r="AT210" s="134" t="s">
        <v>74</v>
      </c>
      <c r="AU210" s="134" t="s">
        <v>83</v>
      </c>
      <c r="AY210" s="129" t="s">
        <v>136</v>
      </c>
      <c r="BK210" s="135">
        <f>SUM(BK211:BK213)</f>
        <v>0</v>
      </c>
    </row>
    <row r="211" spans="1:65" s="2" customFormat="1" ht="24" customHeight="1" x14ac:dyDescent="0.2">
      <c r="A211" s="27"/>
      <c r="B211" s="136"/>
      <c r="C211" s="153" t="s">
        <v>393</v>
      </c>
      <c r="D211" s="153" t="s">
        <v>138</v>
      </c>
      <c r="E211" s="154" t="s">
        <v>394</v>
      </c>
      <c r="F211" s="155" t="s">
        <v>395</v>
      </c>
      <c r="G211" s="156" t="s">
        <v>367</v>
      </c>
      <c r="H211" s="157">
        <v>4</v>
      </c>
      <c r="I211" s="268"/>
      <c r="J211" s="151">
        <f>ROUND(I211*H211,2)</f>
        <v>0</v>
      </c>
      <c r="K211" s="152"/>
      <c r="L211" s="28"/>
      <c r="M211" s="137" t="s">
        <v>1</v>
      </c>
      <c r="N211" s="138" t="s">
        <v>40</v>
      </c>
      <c r="O211" s="53"/>
      <c r="P211" s="139">
        <f>O211*H211</f>
        <v>0</v>
      </c>
      <c r="Q211" s="139">
        <v>1.1000000000000001E-3</v>
      </c>
      <c r="R211" s="139">
        <f>Q211*H211</f>
        <v>4.4000000000000003E-3</v>
      </c>
      <c r="S211" s="139">
        <v>0</v>
      </c>
      <c r="T211" s="140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41" t="s">
        <v>200</v>
      </c>
      <c r="AT211" s="141" t="s">
        <v>138</v>
      </c>
      <c r="AU211" s="141" t="s">
        <v>85</v>
      </c>
      <c r="AY211" s="14" t="s">
        <v>136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4" t="s">
        <v>83</v>
      </c>
      <c r="BK211" s="142">
        <f>ROUND(I211*H211,2)</f>
        <v>0</v>
      </c>
      <c r="BL211" s="14" t="s">
        <v>200</v>
      </c>
      <c r="BM211" s="141" t="s">
        <v>396</v>
      </c>
    </row>
    <row r="212" spans="1:65" s="2" customFormat="1" ht="16.5" customHeight="1" x14ac:dyDescent="0.2">
      <c r="A212" s="27"/>
      <c r="B212" s="136"/>
      <c r="C212" s="153" t="s">
        <v>397</v>
      </c>
      <c r="D212" s="153" t="s">
        <v>138</v>
      </c>
      <c r="E212" s="154" t="s">
        <v>398</v>
      </c>
      <c r="F212" s="155" t="s">
        <v>399</v>
      </c>
      <c r="G212" s="156" t="s">
        <v>367</v>
      </c>
      <c r="H212" s="157">
        <v>4</v>
      </c>
      <c r="I212" s="268"/>
      <c r="J212" s="151">
        <f>ROUND(I212*H212,2)</f>
        <v>0</v>
      </c>
      <c r="K212" s="152"/>
      <c r="L212" s="28"/>
      <c r="M212" s="137" t="s">
        <v>1</v>
      </c>
      <c r="N212" s="138" t="s">
        <v>40</v>
      </c>
      <c r="O212" s="53"/>
      <c r="P212" s="139">
        <f>O212*H212</f>
        <v>0</v>
      </c>
      <c r="Q212" s="139">
        <v>0</v>
      </c>
      <c r="R212" s="139">
        <f>Q212*H212</f>
        <v>0</v>
      </c>
      <c r="S212" s="139">
        <v>2.1129999999999999E-2</v>
      </c>
      <c r="T212" s="140">
        <f>S212*H212</f>
        <v>8.4519999999999998E-2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41" t="s">
        <v>200</v>
      </c>
      <c r="AT212" s="141" t="s">
        <v>138</v>
      </c>
      <c r="AU212" s="141" t="s">
        <v>85</v>
      </c>
      <c r="AY212" s="14" t="s">
        <v>136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4" t="s">
        <v>83</v>
      </c>
      <c r="BK212" s="142">
        <f>ROUND(I212*H212,2)</f>
        <v>0</v>
      </c>
      <c r="BL212" s="14" t="s">
        <v>200</v>
      </c>
      <c r="BM212" s="141" t="s">
        <v>400</v>
      </c>
    </row>
    <row r="213" spans="1:65" s="2" customFormat="1" ht="24" customHeight="1" x14ac:dyDescent="0.2">
      <c r="A213" s="27"/>
      <c r="B213" s="136"/>
      <c r="C213" s="153" t="s">
        <v>401</v>
      </c>
      <c r="D213" s="153" t="s">
        <v>138</v>
      </c>
      <c r="E213" s="154" t="s">
        <v>402</v>
      </c>
      <c r="F213" s="155" t="s">
        <v>403</v>
      </c>
      <c r="G213" s="156" t="s">
        <v>352</v>
      </c>
      <c r="H213" s="270"/>
      <c r="I213" s="268"/>
      <c r="J213" s="151">
        <f>ROUND(I213*H213,2)</f>
        <v>0</v>
      </c>
      <c r="K213" s="152"/>
      <c r="L213" s="28"/>
      <c r="M213" s="137" t="s">
        <v>1</v>
      </c>
      <c r="N213" s="138" t="s">
        <v>40</v>
      </c>
      <c r="O213" s="53"/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41" t="s">
        <v>200</v>
      </c>
      <c r="AT213" s="141" t="s">
        <v>138</v>
      </c>
      <c r="AU213" s="141" t="s">
        <v>85</v>
      </c>
      <c r="AY213" s="14" t="s">
        <v>136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4" t="s">
        <v>83</v>
      </c>
      <c r="BK213" s="142">
        <f>ROUND(I213*H213,2)</f>
        <v>0</v>
      </c>
      <c r="BL213" s="14" t="s">
        <v>200</v>
      </c>
      <c r="BM213" s="141" t="s">
        <v>404</v>
      </c>
    </row>
    <row r="214" spans="1:65" s="12" customFormat="1" ht="22.9" customHeight="1" x14ac:dyDescent="0.2">
      <c r="B214" s="128"/>
      <c r="C214" s="158"/>
      <c r="D214" s="159" t="s">
        <v>74</v>
      </c>
      <c r="E214" s="160" t="s">
        <v>405</v>
      </c>
      <c r="F214" s="160" t="s">
        <v>406</v>
      </c>
      <c r="G214" s="158"/>
      <c r="H214" s="158"/>
      <c r="I214" s="158"/>
      <c r="J214" s="161">
        <f>BK214</f>
        <v>0</v>
      </c>
      <c r="K214" s="158"/>
      <c r="L214" s="128"/>
      <c r="M214" s="130"/>
      <c r="N214" s="131"/>
      <c r="O214" s="131"/>
      <c r="P214" s="132">
        <f>P215</f>
        <v>0</v>
      </c>
      <c r="Q214" s="131"/>
      <c r="R214" s="132">
        <f>R215</f>
        <v>0</v>
      </c>
      <c r="S214" s="131"/>
      <c r="T214" s="133">
        <f>T215</f>
        <v>2E-3</v>
      </c>
      <c r="AR214" s="129" t="s">
        <v>85</v>
      </c>
      <c r="AT214" s="134" t="s">
        <v>74</v>
      </c>
      <c r="AU214" s="134" t="s">
        <v>83</v>
      </c>
      <c r="AY214" s="129" t="s">
        <v>136</v>
      </c>
      <c r="BK214" s="135">
        <f>BK215</f>
        <v>0</v>
      </c>
    </row>
    <row r="215" spans="1:65" s="2" customFormat="1" ht="24" customHeight="1" x14ac:dyDescent="0.2">
      <c r="A215" s="27"/>
      <c r="B215" s="136"/>
      <c r="C215" s="153" t="s">
        <v>407</v>
      </c>
      <c r="D215" s="153" t="s">
        <v>138</v>
      </c>
      <c r="E215" s="154" t="s">
        <v>408</v>
      </c>
      <c r="F215" s="155" t="s">
        <v>409</v>
      </c>
      <c r="G215" s="156" t="s">
        <v>367</v>
      </c>
      <c r="H215" s="157">
        <v>1</v>
      </c>
      <c r="I215" s="268"/>
      <c r="J215" s="151">
        <f>ROUND(I215*H215,2)</f>
        <v>0</v>
      </c>
      <c r="K215" s="152"/>
      <c r="L215" s="28"/>
      <c r="M215" s="137" t="s">
        <v>1</v>
      </c>
      <c r="N215" s="138" t="s">
        <v>40</v>
      </c>
      <c r="O215" s="53"/>
      <c r="P215" s="139">
        <f>O215*H215</f>
        <v>0</v>
      </c>
      <c r="Q215" s="139">
        <v>0</v>
      </c>
      <c r="R215" s="139">
        <f>Q215*H215</f>
        <v>0</v>
      </c>
      <c r="S215" s="139">
        <v>2E-3</v>
      </c>
      <c r="T215" s="140">
        <f>S215*H215</f>
        <v>2E-3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41" t="s">
        <v>200</v>
      </c>
      <c r="AT215" s="141" t="s">
        <v>138</v>
      </c>
      <c r="AU215" s="141" t="s">
        <v>85</v>
      </c>
      <c r="AY215" s="14" t="s">
        <v>136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4" t="s">
        <v>83</v>
      </c>
      <c r="BK215" s="142">
        <f>ROUND(I215*H215,2)</f>
        <v>0</v>
      </c>
      <c r="BL215" s="14" t="s">
        <v>200</v>
      </c>
      <c r="BM215" s="141" t="s">
        <v>410</v>
      </c>
    </row>
    <row r="216" spans="1:65" s="12" customFormat="1" ht="22.9" customHeight="1" x14ac:dyDescent="0.2">
      <c r="B216" s="128"/>
      <c r="C216" s="158"/>
      <c r="D216" s="159" t="s">
        <v>74</v>
      </c>
      <c r="E216" s="160" t="s">
        <v>411</v>
      </c>
      <c r="F216" s="160" t="s">
        <v>412</v>
      </c>
      <c r="G216" s="158"/>
      <c r="H216" s="158"/>
      <c r="I216" s="158"/>
      <c r="J216" s="161">
        <f>BK216</f>
        <v>0</v>
      </c>
      <c r="K216" s="158"/>
      <c r="L216" s="128"/>
      <c r="M216" s="130"/>
      <c r="N216" s="131"/>
      <c r="O216" s="131"/>
      <c r="P216" s="132">
        <f>SUM(P217:P220)</f>
        <v>0</v>
      </c>
      <c r="Q216" s="131"/>
      <c r="R216" s="132">
        <f>SUM(R217:R220)</f>
        <v>13.320661340000001</v>
      </c>
      <c r="S216" s="131"/>
      <c r="T216" s="133">
        <f>SUM(T217:T220)</f>
        <v>0</v>
      </c>
      <c r="AR216" s="129" t="s">
        <v>85</v>
      </c>
      <c r="AT216" s="134" t="s">
        <v>74</v>
      </c>
      <c r="AU216" s="134" t="s">
        <v>83</v>
      </c>
      <c r="AY216" s="129" t="s">
        <v>136</v>
      </c>
      <c r="BK216" s="135">
        <f>SUM(BK217:BK220)</f>
        <v>0</v>
      </c>
    </row>
    <row r="217" spans="1:65" s="2" customFormat="1" ht="24" customHeight="1" x14ac:dyDescent="0.2">
      <c r="A217" s="27"/>
      <c r="B217" s="136"/>
      <c r="C217" s="153" t="s">
        <v>413</v>
      </c>
      <c r="D217" s="153" t="s">
        <v>138</v>
      </c>
      <c r="E217" s="154" t="s">
        <v>414</v>
      </c>
      <c r="F217" s="155" t="s">
        <v>415</v>
      </c>
      <c r="G217" s="156" t="s">
        <v>150</v>
      </c>
      <c r="H217" s="157">
        <v>812.09699999999998</v>
      </c>
      <c r="I217" s="268"/>
      <c r="J217" s="151">
        <f>ROUND(I217*H217,2)</f>
        <v>0</v>
      </c>
      <c r="K217" s="152"/>
      <c r="L217" s="28"/>
      <c r="M217" s="137" t="s">
        <v>1</v>
      </c>
      <c r="N217" s="138" t="s">
        <v>40</v>
      </c>
      <c r="O217" s="53"/>
      <c r="P217" s="139">
        <f>O217*H217</f>
        <v>0</v>
      </c>
      <c r="Q217" s="139">
        <v>1.61E-2</v>
      </c>
      <c r="R217" s="139">
        <f>Q217*H217</f>
        <v>13.0747617</v>
      </c>
      <c r="S217" s="139">
        <v>0</v>
      </c>
      <c r="T217" s="140">
        <f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41" t="s">
        <v>200</v>
      </c>
      <c r="AT217" s="141" t="s">
        <v>138</v>
      </c>
      <c r="AU217" s="141" t="s">
        <v>85</v>
      </c>
      <c r="AY217" s="14" t="s">
        <v>136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4" t="s">
        <v>83</v>
      </c>
      <c r="BK217" s="142">
        <f>ROUND(I217*H217,2)</f>
        <v>0</v>
      </c>
      <c r="BL217" s="14" t="s">
        <v>200</v>
      </c>
      <c r="BM217" s="141" t="s">
        <v>416</v>
      </c>
    </row>
    <row r="218" spans="1:65" s="2" customFormat="1" ht="24" customHeight="1" x14ac:dyDescent="0.2">
      <c r="A218" s="27"/>
      <c r="B218" s="136"/>
      <c r="C218" s="153" t="s">
        <v>417</v>
      </c>
      <c r="D218" s="153" t="s">
        <v>138</v>
      </c>
      <c r="E218" s="154" t="s">
        <v>418</v>
      </c>
      <c r="F218" s="155" t="s">
        <v>419</v>
      </c>
      <c r="G218" s="156" t="s">
        <v>150</v>
      </c>
      <c r="H218" s="157">
        <v>21.364000000000001</v>
      </c>
      <c r="I218" s="268"/>
      <c r="J218" s="151">
        <f>ROUND(I218*H218,2)</f>
        <v>0</v>
      </c>
      <c r="K218" s="152"/>
      <c r="L218" s="28"/>
      <c r="M218" s="137" t="s">
        <v>1</v>
      </c>
      <c r="N218" s="138" t="s">
        <v>40</v>
      </c>
      <c r="O218" s="53"/>
      <c r="P218" s="139">
        <f>O218*H218</f>
        <v>0</v>
      </c>
      <c r="Q218" s="139">
        <v>1.1310000000000001E-2</v>
      </c>
      <c r="R218" s="139">
        <f>Q218*H218</f>
        <v>0.24162684000000001</v>
      </c>
      <c r="S218" s="139">
        <v>0</v>
      </c>
      <c r="T218" s="140">
        <f>S218*H218</f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41" t="s">
        <v>200</v>
      </c>
      <c r="AT218" s="141" t="s">
        <v>138</v>
      </c>
      <c r="AU218" s="141" t="s">
        <v>85</v>
      </c>
      <c r="AY218" s="14" t="s">
        <v>136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4" t="s">
        <v>83</v>
      </c>
      <c r="BK218" s="142">
        <f>ROUND(I218*H218,2)</f>
        <v>0</v>
      </c>
      <c r="BL218" s="14" t="s">
        <v>200</v>
      </c>
      <c r="BM218" s="141" t="s">
        <v>420</v>
      </c>
    </row>
    <row r="219" spans="1:65" s="2" customFormat="1" ht="24" customHeight="1" x14ac:dyDescent="0.2">
      <c r="A219" s="27"/>
      <c r="B219" s="136"/>
      <c r="C219" s="153" t="s">
        <v>421</v>
      </c>
      <c r="D219" s="153" t="s">
        <v>138</v>
      </c>
      <c r="E219" s="154" t="s">
        <v>422</v>
      </c>
      <c r="F219" s="155" t="s">
        <v>423</v>
      </c>
      <c r="G219" s="156" t="s">
        <v>150</v>
      </c>
      <c r="H219" s="157">
        <v>21.364000000000001</v>
      </c>
      <c r="I219" s="268"/>
      <c r="J219" s="151">
        <f>ROUND(I219*H219,2)</f>
        <v>0</v>
      </c>
      <c r="K219" s="152"/>
      <c r="L219" s="28"/>
      <c r="M219" s="137" t="s">
        <v>1</v>
      </c>
      <c r="N219" s="138" t="s">
        <v>40</v>
      </c>
      <c r="O219" s="53"/>
      <c r="P219" s="139">
        <f>O219*H219</f>
        <v>0</v>
      </c>
      <c r="Q219" s="139">
        <v>2.0000000000000001E-4</v>
      </c>
      <c r="R219" s="139">
        <f>Q219*H219</f>
        <v>4.2728000000000002E-3</v>
      </c>
      <c r="S219" s="139">
        <v>0</v>
      </c>
      <c r="T219" s="140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41" t="s">
        <v>200</v>
      </c>
      <c r="AT219" s="141" t="s">
        <v>138</v>
      </c>
      <c r="AU219" s="141" t="s">
        <v>85</v>
      </c>
      <c r="AY219" s="14" t="s">
        <v>136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4" t="s">
        <v>83</v>
      </c>
      <c r="BK219" s="142">
        <f>ROUND(I219*H219,2)</f>
        <v>0</v>
      </c>
      <c r="BL219" s="14" t="s">
        <v>200</v>
      </c>
      <c r="BM219" s="141" t="s">
        <v>424</v>
      </c>
    </row>
    <row r="220" spans="1:65" s="2" customFormat="1" ht="24" customHeight="1" x14ac:dyDescent="0.2">
      <c r="A220" s="27"/>
      <c r="B220" s="136"/>
      <c r="C220" s="153" t="s">
        <v>425</v>
      </c>
      <c r="D220" s="153" t="s">
        <v>138</v>
      </c>
      <c r="E220" s="154" t="s">
        <v>426</v>
      </c>
      <c r="F220" s="155" t="s">
        <v>427</v>
      </c>
      <c r="G220" s="156" t="s">
        <v>352</v>
      </c>
      <c r="H220" s="270"/>
      <c r="I220" s="268"/>
      <c r="J220" s="151">
        <f>ROUND(I220*H220,2)</f>
        <v>0</v>
      </c>
      <c r="K220" s="152"/>
      <c r="L220" s="28"/>
      <c r="M220" s="137" t="s">
        <v>1</v>
      </c>
      <c r="N220" s="138" t="s">
        <v>40</v>
      </c>
      <c r="O220" s="53"/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41" t="s">
        <v>200</v>
      </c>
      <c r="AT220" s="141" t="s">
        <v>138</v>
      </c>
      <c r="AU220" s="141" t="s">
        <v>85</v>
      </c>
      <c r="AY220" s="14" t="s">
        <v>136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4" t="s">
        <v>83</v>
      </c>
      <c r="BK220" s="142">
        <f>ROUND(I220*H220,2)</f>
        <v>0</v>
      </c>
      <c r="BL220" s="14" t="s">
        <v>200</v>
      </c>
      <c r="BM220" s="141" t="s">
        <v>428</v>
      </c>
    </row>
    <row r="221" spans="1:65" s="12" customFormat="1" ht="22.9" customHeight="1" x14ac:dyDescent="0.2">
      <c r="B221" s="128"/>
      <c r="C221" s="158"/>
      <c r="D221" s="159" t="s">
        <v>74</v>
      </c>
      <c r="E221" s="160" t="s">
        <v>429</v>
      </c>
      <c r="F221" s="160" t="s">
        <v>430</v>
      </c>
      <c r="G221" s="158"/>
      <c r="H221" s="158"/>
      <c r="I221" s="158"/>
      <c r="J221" s="161">
        <f>BK221</f>
        <v>0</v>
      </c>
      <c r="K221" s="158"/>
      <c r="L221" s="128"/>
      <c r="M221" s="130"/>
      <c r="N221" s="131"/>
      <c r="O221" s="131"/>
      <c r="P221" s="132">
        <f>SUM(P222:P224)</f>
        <v>0</v>
      </c>
      <c r="Q221" s="131"/>
      <c r="R221" s="132">
        <f>SUM(R222:R224)</f>
        <v>8.9330699999999999E-2</v>
      </c>
      <c r="S221" s="131"/>
      <c r="T221" s="133">
        <f>SUM(T222:T224)</f>
        <v>0</v>
      </c>
      <c r="AR221" s="129" t="s">
        <v>85</v>
      </c>
      <c r="AT221" s="134" t="s">
        <v>74</v>
      </c>
      <c r="AU221" s="134" t="s">
        <v>83</v>
      </c>
      <c r="AY221" s="129" t="s">
        <v>136</v>
      </c>
      <c r="BK221" s="135">
        <f>SUM(BK222:BK224)</f>
        <v>0</v>
      </c>
    </row>
    <row r="222" spans="1:65" s="2" customFormat="1" ht="16.5" customHeight="1" x14ac:dyDescent="0.2">
      <c r="A222" s="27"/>
      <c r="B222" s="136"/>
      <c r="C222" s="153" t="s">
        <v>431</v>
      </c>
      <c r="D222" s="153" t="s">
        <v>138</v>
      </c>
      <c r="E222" s="154" t="s">
        <v>432</v>
      </c>
      <c r="F222" s="155" t="s">
        <v>433</v>
      </c>
      <c r="G222" s="156" t="s">
        <v>150</v>
      </c>
      <c r="H222" s="157">
        <v>812.09699999999998</v>
      </c>
      <c r="I222" s="268"/>
      <c r="J222" s="151">
        <f>ROUND(I222*H222,2)</f>
        <v>0</v>
      </c>
      <c r="K222" s="152"/>
      <c r="L222" s="28"/>
      <c r="M222" s="137" t="s">
        <v>1</v>
      </c>
      <c r="N222" s="138" t="s">
        <v>40</v>
      </c>
      <c r="O222" s="53"/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41" t="s">
        <v>200</v>
      </c>
      <c r="AT222" s="141" t="s">
        <v>138</v>
      </c>
      <c r="AU222" s="141" t="s">
        <v>85</v>
      </c>
      <c r="AY222" s="14" t="s">
        <v>136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4" t="s">
        <v>83</v>
      </c>
      <c r="BK222" s="142">
        <f>ROUND(I222*H222,2)</f>
        <v>0</v>
      </c>
      <c r="BL222" s="14" t="s">
        <v>200</v>
      </c>
      <c r="BM222" s="141" t="s">
        <v>434</v>
      </c>
    </row>
    <row r="223" spans="1:65" s="2" customFormat="1" ht="16.5" customHeight="1" x14ac:dyDescent="0.2">
      <c r="A223" s="27"/>
      <c r="B223" s="136"/>
      <c r="C223" s="166" t="s">
        <v>435</v>
      </c>
      <c r="D223" s="166" t="s">
        <v>156</v>
      </c>
      <c r="E223" s="167" t="s">
        <v>436</v>
      </c>
      <c r="F223" s="168" t="s">
        <v>437</v>
      </c>
      <c r="G223" s="169" t="s">
        <v>150</v>
      </c>
      <c r="H223" s="170">
        <v>893.30700000000002</v>
      </c>
      <c r="I223" s="269"/>
      <c r="J223" s="164">
        <f>ROUND(I223*H223,2)</f>
        <v>0</v>
      </c>
      <c r="K223" s="165"/>
      <c r="L223" s="143"/>
      <c r="M223" s="144" t="s">
        <v>1</v>
      </c>
      <c r="N223" s="145" t="s">
        <v>40</v>
      </c>
      <c r="O223" s="53"/>
      <c r="P223" s="139">
        <f>O223*H223</f>
        <v>0</v>
      </c>
      <c r="Q223" s="139">
        <v>1E-4</v>
      </c>
      <c r="R223" s="139">
        <f>Q223*H223</f>
        <v>8.9330699999999999E-2</v>
      </c>
      <c r="S223" s="139">
        <v>0</v>
      </c>
      <c r="T223" s="140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41" t="s">
        <v>264</v>
      </c>
      <c r="AT223" s="141" t="s">
        <v>156</v>
      </c>
      <c r="AU223" s="141" t="s">
        <v>85</v>
      </c>
      <c r="AY223" s="14" t="s">
        <v>136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4" t="s">
        <v>83</v>
      </c>
      <c r="BK223" s="142">
        <f>ROUND(I223*H223,2)</f>
        <v>0</v>
      </c>
      <c r="BL223" s="14" t="s">
        <v>200</v>
      </c>
      <c r="BM223" s="141" t="s">
        <v>438</v>
      </c>
    </row>
    <row r="224" spans="1:65" s="2" customFormat="1" ht="24" customHeight="1" x14ac:dyDescent="0.2">
      <c r="A224" s="27"/>
      <c r="B224" s="136"/>
      <c r="C224" s="153" t="s">
        <v>439</v>
      </c>
      <c r="D224" s="153" t="s">
        <v>138</v>
      </c>
      <c r="E224" s="154" t="s">
        <v>440</v>
      </c>
      <c r="F224" s="155" t="s">
        <v>441</v>
      </c>
      <c r="G224" s="156" t="s">
        <v>352</v>
      </c>
      <c r="H224" s="270"/>
      <c r="I224" s="268"/>
      <c r="J224" s="151">
        <f>ROUND(I224*H224,2)</f>
        <v>0</v>
      </c>
      <c r="K224" s="152"/>
      <c r="L224" s="28"/>
      <c r="M224" s="137" t="s">
        <v>1</v>
      </c>
      <c r="N224" s="138" t="s">
        <v>40</v>
      </c>
      <c r="O224" s="53"/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41" t="s">
        <v>200</v>
      </c>
      <c r="AT224" s="141" t="s">
        <v>138</v>
      </c>
      <c r="AU224" s="141" t="s">
        <v>85</v>
      </c>
      <c r="AY224" s="14" t="s">
        <v>136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4" t="s">
        <v>83</v>
      </c>
      <c r="BK224" s="142">
        <f>ROUND(I224*H224,2)</f>
        <v>0</v>
      </c>
      <c r="BL224" s="14" t="s">
        <v>200</v>
      </c>
      <c r="BM224" s="141" t="s">
        <v>442</v>
      </c>
    </row>
    <row r="225" spans="1:65" s="12" customFormat="1" ht="22.9" customHeight="1" x14ac:dyDescent="0.2">
      <c r="B225" s="128"/>
      <c r="C225" s="158"/>
      <c r="D225" s="159" t="s">
        <v>74</v>
      </c>
      <c r="E225" s="160" t="s">
        <v>443</v>
      </c>
      <c r="F225" s="160" t="s">
        <v>444</v>
      </c>
      <c r="G225" s="158"/>
      <c r="H225" s="158"/>
      <c r="I225" s="158"/>
      <c r="J225" s="161">
        <f>BK225</f>
        <v>0</v>
      </c>
      <c r="K225" s="158"/>
      <c r="L225" s="128"/>
      <c r="M225" s="130"/>
      <c r="N225" s="131"/>
      <c r="O225" s="131"/>
      <c r="P225" s="132">
        <f>SUM(P226:P240)</f>
        <v>0</v>
      </c>
      <c r="Q225" s="131"/>
      <c r="R225" s="132">
        <f>SUM(R226:R240)</f>
        <v>1.6773317000000001</v>
      </c>
      <c r="S225" s="131"/>
      <c r="T225" s="133">
        <f>SUM(T226:T240)</f>
        <v>5.9071850700000006</v>
      </c>
      <c r="AR225" s="129" t="s">
        <v>85</v>
      </c>
      <c r="AT225" s="134" t="s">
        <v>74</v>
      </c>
      <c r="AU225" s="134" t="s">
        <v>83</v>
      </c>
      <c r="AY225" s="129" t="s">
        <v>136</v>
      </c>
      <c r="BK225" s="135">
        <f>SUM(BK226:BK240)</f>
        <v>0</v>
      </c>
    </row>
    <row r="226" spans="1:65" s="2" customFormat="1" ht="16.5" customHeight="1" x14ac:dyDescent="0.2">
      <c r="A226" s="27"/>
      <c r="B226" s="136"/>
      <c r="C226" s="153" t="s">
        <v>445</v>
      </c>
      <c r="D226" s="153" t="s">
        <v>138</v>
      </c>
      <c r="E226" s="154" t="s">
        <v>446</v>
      </c>
      <c r="F226" s="155" t="s">
        <v>447</v>
      </c>
      <c r="G226" s="156" t="s">
        <v>166</v>
      </c>
      <c r="H226" s="157">
        <v>301.2</v>
      </c>
      <c r="I226" s="268"/>
      <c r="J226" s="151">
        <f t="shared" ref="J226:J240" si="30">ROUND(I226*H226,2)</f>
        <v>0</v>
      </c>
      <c r="K226" s="152"/>
      <c r="L226" s="28"/>
      <c r="M226" s="137" t="s">
        <v>1</v>
      </c>
      <c r="N226" s="138" t="s">
        <v>40</v>
      </c>
      <c r="O226" s="53"/>
      <c r="P226" s="139">
        <f t="shared" ref="P226:P240" si="31">O226*H226</f>
        <v>0</v>
      </c>
      <c r="Q226" s="139">
        <v>0</v>
      </c>
      <c r="R226" s="139">
        <f t="shared" ref="R226:R240" si="32">Q226*H226</f>
        <v>0</v>
      </c>
      <c r="S226" s="139">
        <v>6.7000000000000002E-4</v>
      </c>
      <c r="T226" s="140">
        <f t="shared" ref="T226:T240" si="33">S226*H226</f>
        <v>0.20180400000000001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41" t="s">
        <v>200</v>
      </c>
      <c r="AT226" s="141" t="s">
        <v>138</v>
      </c>
      <c r="AU226" s="141" t="s">
        <v>85</v>
      </c>
      <c r="AY226" s="14" t="s">
        <v>136</v>
      </c>
      <c r="BE226" s="142">
        <f t="shared" ref="BE226:BE240" si="34">IF(N226="základní",J226,0)</f>
        <v>0</v>
      </c>
      <c r="BF226" s="142">
        <f t="shared" ref="BF226:BF240" si="35">IF(N226="snížená",J226,0)</f>
        <v>0</v>
      </c>
      <c r="BG226" s="142">
        <f t="shared" ref="BG226:BG240" si="36">IF(N226="zákl. přenesená",J226,0)</f>
        <v>0</v>
      </c>
      <c r="BH226" s="142">
        <f t="shared" ref="BH226:BH240" si="37">IF(N226="sníž. přenesená",J226,0)</f>
        <v>0</v>
      </c>
      <c r="BI226" s="142">
        <f t="shared" ref="BI226:BI240" si="38">IF(N226="nulová",J226,0)</f>
        <v>0</v>
      </c>
      <c r="BJ226" s="14" t="s">
        <v>83</v>
      </c>
      <c r="BK226" s="142">
        <f t="shared" ref="BK226:BK240" si="39">ROUND(I226*H226,2)</f>
        <v>0</v>
      </c>
      <c r="BL226" s="14" t="s">
        <v>200</v>
      </c>
      <c r="BM226" s="141" t="s">
        <v>448</v>
      </c>
    </row>
    <row r="227" spans="1:65" s="2" customFormat="1" ht="16.5" customHeight="1" x14ac:dyDescent="0.2">
      <c r="A227" s="27"/>
      <c r="B227" s="136"/>
      <c r="C227" s="153" t="s">
        <v>449</v>
      </c>
      <c r="D227" s="153" t="s">
        <v>138</v>
      </c>
      <c r="E227" s="154" t="s">
        <v>450</v>
      </c>
      <c r="F227" s="155" t="s">
        <v>451</v>
      </c>
      <c r="G227" s="156" t="s">
        <v>150</v>
      </c>
      <c r="H227" s="157">
        <v>881.81700000000001</v>
      </c>
      <c r="I227" s="268"/>
      <c r="J227" s="151">
        <f t="shared" si="30"/>
        <v>0</v>
      </c>
      <c r="K227" s="152"/>
      <c r="L227" s="28"/>
      <c r="M227" s="137" t="s">
        <v>1</v>
      </c>
      <c r="N227" s="138" t="s">
        <v>40</v>
      </c>
      <c r="O227" s="53"/>
      <c r="P227" s="139">
        <f t="shared" si="31"/>
        <v>0</v>
      </c>
      <c r="Q227" s="139">
        <v>0</v>
      </c>
      <c r="R227" s="139">
        <f t="shared" si="32"/>
        <v>0</v>
      </c>
      <c r="S227" s="139">
        <v>5.7099999999999998E-3</v>
      </c>
      <c r="T227" s="140">
        <f t="shared" si="33"/>
        <v>5.0351750700000002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41" t="s">
        <v>200</v>
      </c>
      <c r="AT227" s="141" t="s">
        <v>138</v>
      </c>
      <c r="AU227" s="141" t="s">
        <v>85</v>
      </c>
      <c r="AY227" s="14" t="s">
        <v>136</v>
      </c>
      <c r="BE227" s="142">
        <f t="shared" si="34"/>
        <v>0</v>
      </c>
      <c r="BF227" s="142">
        <f t="shared" si="35"/>
        <v>0</v>
      </c>
      <c r="BG227" s="142">
        <f t="shared" si="36"/>
        <v>0</v>
      </c>
      <c r="BH227" s="142">
        <f t="shared" si="37"/>
        <v>0</v>
      </c>
      <c r="BI227" s="142">
        <f t="shared" si="38"/>
        <v>0</v>
      </c>
      <c r="BJ227" s="14" t="s">
        <v>83</v>
      </c>
      <c r="BK227" s="142">
        <f t="shared" si="39"/>
        <v>0</v>
      </c>
      <c r="BL227" s="14" t="s">
        <v>200</v>
      </c>
      <c r="BM227" s="141" t="s">
        <v>452</v>
      </c>
    </row>
    <row r="228" spans="1:65" s="2" customFormat="1" ht="16.5" customHeight="1" x14ac:dyDescent="0.2">
      <c r="A228" s="27"/>
      <c r="B228" s="136"/>
      <c r="C228" s="153" t="s">
        <v>453</v>
      </c>
      <c r="D228" s="153" t="s">
        <v>138</v>
      </c>
      <c r="E228" s="154" t="s">
        <v>454</v>
      </c>
      <c r="F228" s="155" t="s">
        <v>455</v>
      </c>
      <c r="G228" s="156" t="s">
        <v>166</v>
      </c>
      <c r="H228" s="157">
        <v>100.8</v>
      </c>
      <c r="I228" s="268"/>
      <c r="J228" s="151">
        <f t="shared" si="30"/>
        <v>0</v>
      </c>
      <c r="K228" s="152"/>
      <c r="L228" s="28"/>
      <c r="M228" s="137" t="s">
        <v>1</v>
      </c>
      <c r="N228" s="138" t="s">
        <v>40</v>
      </c>
      <c r="O228" s="53"/>
      <c r="P228" s="139">
        <f t="shared" si="31"/>
        <v>0</v>
      </c>
      <c r="Q228" s="139">
        <v>0</v>
      </c>
      <c r="R228" s="139">
        <f t="shared" si="32"/>
        <v>0</v>
      </c>
      <c r="S228" s="139">
        <v>1.67E-3</v>
      </c>
      <c r="T228" s="140">
        <f t="shared" si="33"/>
        <v>0.16833600000000001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41" t="s">
        <v>200</v>
      </c>
      <c r="AT228" s="141" t="s">
        <v>138</v>
      </c>
      <c r="AU228" s="141" t="s">
        <v>85</v>
      </c>
      <c r="AY228" s="14" t="s">
        <v>136</v>
      </c>
      <c r="BE228" s="142">
        <f t="shared" si="34"/>
        <v>0</v>
      </c>
      <c r="BF228" s="142">
        <f t="shared" si="35"/>
        <v>0</v>
      </c>
      <c r="BG228" s="142">
        <f t="shared" si="36"/>
        <v>0</v>
      </c>
      <c r="BH228" s="142">
        <f t="shared" si="37"/>
        <v>0</v>
      </c>
      <c r="BI228" s="142">
        <f t="shared" si="38"/>
        <v>0</v>
      </c>
      <c r="BJ228" s="14" t="s">
        <v>83</v>
      </c>
      <c r="BK228" s="142">
        <f t="shared" si="39"/>
        <v>0</v>
      </c>
      <c r="BL228" s="14" t="s">
        <v>200</v>
      </c>
      <c r="BM228" s="141" t="s">
        <v>456</v>
      </c>
    </row>
    <row r="229" spans="1:65" s="2" customFormat="1" ht="16.5" customHeight="1" x14ac:dyDescent="0.2">
      <c r="A229" s="27"/>
      <c r="B229" s="136"/>
      <c r="C229" s="153" t="s">
        <v>457</v>
      </c>
      <c r="D229" s="153" t="s">
        <v>138</v>
      </c>
      <c r="E229" s="154" t="s">
        <v>458</v>
      </c>
      <c r="F229" s="155" t="s">
        <v>459</v>
      </c>
      <c r="G229" s="156" t="s">
        <v>166</v>
      </c>
      <c r="H229" s="157">
        <v>116.5</v>
      </c>
      <c r="I229" s="268"/>
      <c r="J229" s="151">
        <f t="shared" si="30"/>
        <v>0</v>
      </c>
      <c r="K229" s="152"/>
      <c r="L229" s="28"/>
      <c r="M229" s="137" t="s">
        <v>1</v>
      </c>
      <c r="N229" s="138" t="s">
        <v>40</v>
      </c>
      <c r="O229" s="53"/>
      <c r="P229" s="139">
        <f t="shared" si="31"/>
        <v>0</v>
      </c>
      <c r="Q229" s="139">
        <v>0</v>
      </c>
      <c r="R229" s="139">
        <f t="shared" si="32"/>
        <v>0</v>
      </c>
      <c r="S229" s="139">
        <v>2.5999999999999999E-3</v>
      </c>
      <c r="T229" s="140">
        <f t="shared" si="33"/>
        <v>0.3029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41" t="s">
        <v>200</v>
      </c>
      <c r="AT229" s="141" t="s">
        <v>138</v>
      </c>
      <c r="AU229" s="141" t="s">
        <v>85</v>
      </c>
      <c r="AY229" s="14" t="s">
        <v>136</v>
      </c>
      <c r="BE229" s="142">
        <f t="shared" si="34"/>
        <v>0</v>
      </c>
      <c r="BF229" s="142">
        <f t="shared" si="35"/>
        <v>0</v>
      </c>
      <c r="BG229" s="142">
        <f t="shared" si="36"/>
        <v>0</v>
      </c>
      <c r="BH229" s="142">
        <f t="shared" si="37"/>
        <v>0</v>
      </c>
      <c r="BI229" s="142">
        <f t="shared" si="38"/>
        <v>0</v>
      </c>
      <c r="BJ229" s="14" t="s">
        <v>83</v>
      </c>
      <c r="BK229" s="142">
        <f t="shared" si="39"/>
        <v>0</v>
      </c>
      <c r="BL229" s="14" t="s">
        <v>200</v>
      </c>
      <c r="BM229" s="141" t="s">
        <v>460</v>
      </c>
    </row>
    <row r="230" spans="1:65" s="2" customFormat="1" ht="16.5" customHeight="1" x14ac:dyDescent="0.2">
      <c r="A230" s="27"/>
      <c r="B230" s="136"/>
      <c r="C230" s="153" t="s">
        <v>461</v>
      </c>
      <c r="D230" s="153" t="s">
        <v>138</v>
      </c>
      <c r="E230" s="154" t="s">
        <v>462</v>
      </c>
      <c r="F230" s="155" t="s">
        <v>463</v>
      </c>
      <c r="G230" s="156" t="s">
        <v>166</v>
      </c>
      <c r="H230" s="157">
        <v>50.5</v>
      </c>
      <c r="I230" s="268"/>
      <c r="J230" s="151">
        <f t="shared" si="30"/>
        <v>0</v>
      </c>
      <c r="K230" s="152"/>
      <c r="L230" s="28"/>
      <c r="M230" s="137" t="s">
        <v>1</v>
      </c>
      <c r="N230" s="138" t="s">
        <v>40</v>
      </c>
      <c r="O230" s="53"/>
      <c r="P230" s="139">
        <f t="shared" si="31"/>
        <v>0</v>
      </c>
      <c r="Q230" s="139">
        <v>0</v>
      </c>
      <c r="R230" s="139">
        <f t="shared" si="32"/>
        <v>0</v>
      </c>
      <c r="S230" s="139">
        <v>3.9399999999999999E-3</v>
      </c>
      <c r="T230" s="140">
        <f t="shared" si="33"/>
        <v>0.19897000000000001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41" t="s">
        <v>200</v>
      </c>
      <c r="AT230" s="141" t="s">
        <v>138</v>
      </c>
      <c r="AU230" s="141" t="s">
        <v>85</v>
      </c>
      <c r="AY230" s="14" t="s">
        <v>136</v>
      </c>
      <c r="BE230" s="142">
        <f t="shared" si="34"/>
        <v>0</v>
      </c>
      <c r="BF230" s="142">
        <f t="shared" si="35"/>
        <v>0</v>
      </c>
      <c r="BG230" s="142">
        <f t="shared" si="36"/>
        <v>0</v>
      </c>
      <c r="BH230" s="142">
        <f t="shared" si="37"/>
        <v>0</v>
      </c>
      <c r="BI230" s="142">
        <f t="shared" si="38"/>
        <v>0</v>
      </c>
      <c r="BJ230" s="14" t="s">
        <v>83</v>
      </c>
      <c r="BK230" s="142">
        <f t="shared" si="39"/>
        <v>0</v>
      </c>
      <c r="BL230" s="14" t="s">
        <v>200</v>
      </c>
      <c r="BM230" s="141" t="s">
        <v>464</v>
      </c>
    </row>
    <row r="231" spans="1:65" s="2" customFormat="1" ht="24" customHeight="1" x14ac:dyDescent="0.2">
      <c r="A231" s="27"/>
      <c r="B231" s="136"/>
      <c r="C231" s="153" t="s">
        <v>465</v>
      </c>
      <c r="D231" s="153" t="s">
        <v>138</v>
      </c>
      <c r="E231" s="154" t="s">
        <v>466</v>
      </c>
      <c r="F231" s="155" t="s">
        <v>467</v>
      </c>
      <c r="G231" s="156" t="s">
        <v>166</v>
      </c>
      <c r="H231" s="157">
        <v>76.8</v>
      </c>
      <c r="I231" s="268"/>
      <c r="J231" s="151">
        <f t="shared" si="30"/>
        <v>0</v>
      </c>
      <c r="K231" s="152"/>
      <c r="L231" s="28"/>
      <c r="M231" s="137" t="s">
        <v>1</v>
      </c>
      <c r="N231" s="138" t="s">
        <v>40</v>
      </c>
      <c r="O231" s="53"/>
      <c r="P231" s="139">
        <f t="shared" si="31"/>
        <v>0</v>
      </c>
      <c r="Q231" s="139">
        <v>8.9999999999999998E-4</v>
      </c>
      <c r="R231" s="139">
        <f t="shared" si="32"/>
        <v>6.9120000000000001E-2</v>
      </c>
      <c r="S231" s="139">
        <v>0</v>
      </c>
      <c r="T231" s="140">
        <f t="shared" si="33"/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R231" s="141" t="s">
        <v>200</v>
      </c>
      <c r="AT231" s="141" t="s">
        <v>138</v>
      </c>
      <c r="AU231" s="141" t="s">
        <v>85</v>
      </c>
      <c r="AY231" s="14" t="s">
        <v>136</v>
      </c>
      <c r="BE231" s="142">
        <f t="shared" si="34"/>
        <v>0</v>
      </c>
      <c r="BF231" s="142">
        <f t="shared" si="35"/>
        <v>0</v>
      </c>
      <c r="BG231" s="142">
        <f t="shared" si="36"/>
        <v>0</v>
      </c>
      <c r="BH231" s="142">
        <f t="shared" si="37"/>
        <v>0</v>
      </c>
      <c r="BI231" s="142">
        <f t="shared" si="38"/>
        <v>0</v>
      </c>
      <c r="BJ231" s="14" t="s">
        <v>83</v>
      </c>
      <c r="BK231" s="142">
        <f t="shared" si="39"/>
        <v>0</v>
      </c>
      <c r="BL231" s="14" t="s">
        <v>200</v>
      </c>
      <c r="BM231" s="141" t="s">
        <v>468</v>
      </c>
    </row>
    <row r="232" spans="1:65" s="2" customFormat="1" ht="24" customHeight="1" x14ac:dyDescent="0.2">
      <c r="A232" s="27"/>
      <c r="B232" s="136"/>
      <c r="C232" s="153" t="s">
        <v>469</v>
      </c>
      <c r="D232" s="153" t="s">
        <v>138</v>
      </c>
      <c r="E232" s="154" t="s">
        <v>470</v>
      </c>
      <c r="F232" s="155" t="s">
        <v>471</v>
      </c>
      <c r="G232" s="156" t="s">
        <v>150</v>
      </c>
      <c r="H232" s="157">
        <v>69.72</v>
      </c>
      <c r="I232" s="268"/>
      <c r="J232" s="151">
        <f t="shared" si="30"/>
        <v>0</v>
      </c>
      <c r="K232" s="152"/>
      <c r="L232" s="28"/>
      <c r="M232" s="137" t="s">
        <v>1</v>
      </c>
      <c r="N232" s="138" t="s">
        <v>40</v>
      </c>
      <c r="O232" s="53"/>
      <c r="P232" s="139">
        <f t="shared" si="31"/>
        <v>0</v>
      </c>
      <c r="Q232" s="139">
        <v>6.4999999999999997E-3</v>
      </c>
      <c r="R232" s="139">
        <f t="shared" si="32"/>
        <v>0.45317999999999997</v>
      </c>
      <c r="S232" s="139">
        <v>0</v>
      </c>
      <c r="T232" s="140">
        <f t="shared" si="33"/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41" t="s">
        <v>200</v>
      </c>
      <c r="AT232" s="141" t="s">
        <v>138</v>
      </c>
      <c r="AU232" s="141" t="s">
        <v>85</v>
      </c>
      <c r="AY232" s="14" t="s">
        <v>136</v>
      </c>
      <c r="BE232" s="142">
        <f t="shared" si="34"/>
        <v>0</v>
      </c>
      <c r="BF232" s="142">
        <f t="shared" si="35"/>
        <v>0</v>
      </c>
      <c r="BG232" s="142">
        <f t="shared" si="36"/>
        <v>0</v>
      </c>
      <c r="BH232" s="142">
        <f t="shared" si="37"/>
        <v>0</v>
      </c>
      <c r="BI232" s="142">
        <f t="shared" si="38"/>
        <v>0</v>
      </c>
      <c r="BJ232" s="14" t="s">
        <v>83</v>
      </c>
      <c r="BK232" s="142">
        <f t="shared" si="39"/>
        <v>0</v>
      </c>
      <c r="BL232" s="14" t="s">
        <v>200</v>
      </c>
      <c r="BM232" s="141" t="s">
        <v>472</v>
      </c>
    </row>
    <row r="233" spans="1:65" s="2" customFormat="1" ht="24" customHeight="1" x14ac:dyDescent="0.2">
      <c r="A233" s="27"/>
      <c r="B233" s="136"/>
      <c r="C233" s="153" t="s">
        <v>473</v>
      </c>
      <c r="D233" s="153" t="s">
        <v>138</v>
      </c>
      <c r="E233" s="154" t="s">
        <v>474</v>
      </c>
      <c r="F233" s="155" t="s">
        <v>475</v>
      </c>
      <c r="G233" s="156" t="s">
        <v>166</v>
      </c>
      <c r="H233" s="157">
        <v>39.200000000000003</v>
      </c>
      <c r="I233" s="268"/>
      <c r="J233" s="151">
        <f t="shared" si="30"/>
        <v>0</v>
      </c>
      <c r="K233" s="152"/>
      <c r="L233" s="28"/>
      <c r="M233" s="137" t="s">
        <v>1</v>
      </c>
      <c r="N233" s="138" t="s">
        <v>40</v>
      </c>
      <c r="O233" s="53"/>
      <c r="P233" s="139">
        <f t="shared" si="31"/>
        <v>0</v>
      </c>
      <c r="Q233" s="139">
        <v>1.58E-3</v>
      </c>
      <c r="R233" s="139">
        <f t="shared" si="32"/>
        <v>6.1936000000000005E-2</v>
      </c>
      <c r="S233" s="139">
        <v>0</v>
      </c>
      <c r="T233" s="140">
        <f t="shared" si="33"/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R233" s="141" t="s">
        <v>200</v>
      </c>
      <c r="AT233" s="141" t="s">
        <v>138</v>
      </c>
      <c r="AU233" s="141" t="s">
        <v>85</v>
      </c>
      <c r="AY233" s="14" t="s">
        <v>136</v>
      </c>
      <c r="BE233" s="142">
        <f t="shared" si="34"/>
        <v>0</v>
      </c>
      <c r="BF233" s="142">
        <f t="shared" si="35"/>
        <v>0</v>
      </c>
      <c r="BG233" s="142">
        <f t="shared" si="36"/>
        <v>0</v>
      </c>
      <c r="BH233" s="142">
        <f t="shared" si="37"/>
        <v>0</v>
      </c>
      <c r="BI233" s="142">
        <f t="shared" si="38"/>
        <v>0</v>
      </c>
      <c r="BJ233" s="14" t="s">
        <v>83</v>
      </c>
      <c r="BK233" s="142">
        <f t="shared" si="39"/>
        <v>0</v>
      </c>
      <c r="BL233" s="14" t="s">
        <v>200</v>
      </c>
      <c r="BM233" s="141" t="s">
        <v>476</v>
      </c>
    </row>
    <row r="234" spans="1:65" s="2" customFormat="1" ht="24" customHeight="1" x14ac:dyDescent="0.2">
      <c r="A234" s="27"/>
      <c r="B234" s="136"/>
      <c r="C234" s="153" t="s">
        <v>477</v>
      </c>
      <c r="D234" s="153" t="s">
        <v>138</v>
      </c>
      <c r="E234" s="154" t="s">
        <v>478</v>
      </c>
      <c r="F234" s="155" t="s">
        <v>479</v>
      </c>
      <c r="G234" s="156" t="s">
        <v>166</v>
      </c>
      <c r="H234" s="157">
        <v>82.03</v>
      </c>
      <c r="I234" s="268"/>
      <c r="J234" s="151">
        <f t="shared" si="30"/>
        <v>0</v>
      </c>
      <c r="K234" s="152"/>
      <c r="L234" s="28"/>
      <c r="M234" s="137" t="s">
        <v>1</v>
      </c>
      <c r="N234" s="138" t="s">
        <v>40</v>
      </c>
      <c r="O234" s="53"/>
      <c r="P234" s="139">
        <f t="shared" si="31"/>
        <v>0</v>
      </c>
      <c r="Q234" s="139">
        <v>4.4299999999999999E-3</v>
      </c>
      <c r="R234" s="139">
        <f t="shared" si="32"/>
        <v>0.36339290000000002</v>
      </c>
      <c r="S234" s="139">
        <v>0</v>
      </c>
      <c r="T234" s="140">
        <f t="shared" si="33"/>
        <v>0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R234" s="141" t="s">
        <v>200</v>
      </c>
      <c r="AT234" s="141" t="s">
        <v>138</v>
      </c>
      <c r="AU234" s="141" t="s">
        <v>85</v>
      </c>
      <c r="AY234" s="14" t="s">
        <v>136</v>
      </c>
      <c r="BE234" s="142">
        <f t="shared" si="34"/>
        <v>0</v>
      </c>
      <c r="BF234" s="142">
        <f t="shared" si="35"/>
        <v>0</v>
      </c>
      <c r="BG234" s="142">
        <f t="shared" si="36"/>
        <v>0</v>
      </c>
      <c r="BH234" s="142">
        <f t="shared" si="37"/>
        <v>0</v>
      </c>
      <c r="BI234" s="142">
        <f t="shared" si="38"/>
        <v>0</v>
      </c>
      <c r="BJ234" s="14" t="s">
        <v>83</v>
      </c>
      <c r="BK234" s="142">
        <f t="shared" si="39"/>
        <v>0</v>
      </c>
      <c r="BL234" s="14" t="s">
        <v>200</v>
      </c>
      <c r="BM234" s="141" t="s">
        <v>480</v>
      </c>
    </row>
    <row r="235" spans="1:65" s="2" customFormat="1" ht="24" customHeight="1" x14ac:dyDescent="0.2">
      <c r="A235" s="27"/>
      <c r="B235" s="136"/>
      <c r="C235" s="153" t="s">
        <v>481</v>
      </c>
      <c r="D235" s="153" t="s">
        <v>138</v>
      </c>
      <c r="E235" s="154" t="s">
        <v>482</v>
      </c>
      <c r="F235" s="155" t="s">
        <v>483</v>
      </c>
      <c r="G235" s="156" t="s">
        <v>166</v>
      </c>
      <c r="H235" s="157">
        <v>100.8</v>
      </c>
      <c r="I235" s="268"/>
      <c r="J235" s="151">
        <f t="shared" si="30"/>
        <v>0</v>
      </c>
      <c r="K235" s="152"/>
      <c r="L235" s="28"/>
      <c r="M235" s="137" t="s">
        <v>1</v>
      </c>
      <c r="N235" s="138" t="s">
        <v>40</v>
      </c>
      <c r="O235" s="53"/>
      <c r="P235" s="139">
        <f t="shared" si="31"/>
        <v>0</v>
      </c>
      <c r="Q235" s="139">
        <v>2.6900000000000001E-3</v>
      </c>
      <c r="R235" s="139">
        <f t="shared" si="32"/>
        <v>0.271152</v>
      </c>
      <c r="S235" s="139">
        <v>0</v>
      </c>
      <c r="T235" s="140">
        <f t="shared" si="33"/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41" t="s">
        <v>200</v>
      </c>
      <c r="AT235" s="141" t="s">
        <v>138</v>
      </c>
      <c r="AU235" s="141" t="s">
        <v>85</v>
      </c>
      <c r="AY235" s="14" t="s">
        <v>136</v>
      </c>
      <c r="BE235" s="142">
        <f t="shared" si="34"/>
        <v>0</v>
      </c>
      <c r="BF235" s="142">
        <f t="shared" si="35"/>
        <v>0</v>
      </c>
      <c r="BG235" s="142">
        <f t="shared" si="36"/>
        <v>0</v>
      </c>
      <c r="BH235" s="142">
        <f t="shared" si="37"/>
        <v>0</v>
      </c>
      <c r="BI235" s="142">
        <f t="shared" si="38"/>
        <v>0</v>
      </c>
      <c r="BJ235" s="14" t="s">
        <v>83</v>
      </c>
      <c r="BK235" s="142">
        <f t="shared" si="39"/>
        <v>0</v>
      </c>
      <c r="BL235" s="14" t="s">
        <v>200</v>
      </c>
      <c r="BM235" s="141" t="s">
        <v>484</v>
      </c>
    </row>
    <row r="236" spans="1:65" s="2" customFormat="1" ht="24" customHeight="1" x14ac:dyDescent="0.2">
      <c r="A236" s="27"/>
      <c r="B236" s="136"/>
      <c r="C236" s="153" t="s">
        <v>485</v>
      </c>
      <c r="D236" s="153" t="s">
        <v>138</v>
      </c>
      <c r="E236" s="154" t="s">
        <v>486</v>
      </c>
      <c r="F236" s="155" t="s">
        <v>487</v>
      </c>
      <c r="G236" s="156" t="s">
        <v>166</v>
      </c>
      <c r="H236" s="157">
        <v>33.78</v>
      </c>
      <c r="I236" s="268"/>
      <c r="J236" s="151">
        <f t="shared" si="30"/>
        <v>0</v>
      </c>
      <c r="K236" s="152"/>
      <c r="L236" s="28"/>
      <c r="M236" s="137" t="s">
        <v>1</v>
      </c>
      <c r="N236" s="138" t="s">
        <v>40</v>
      </c>
      <c r="O236" s="53"/>
      <c r="P236" s="139">
        <f t="shared" si="31"/>
        <v>0</v>
      </c>
      <c r="Q236" s="139">
        <v>4.3600000000000002E-3</v>
      </c>
      <c r="R236" s="139">
        <f t="shared" si="32"/>
        <v>0.14728080000000002</v>
      </c>
      <c r="S236" s="139">
        <v>0</v>
      </c>
      <c r="T236" s="140">
        <f t="shared" si="33"/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41" t="s">
        <v>200</v>
      </c>
      <c r="AT236" s="141" t="s">
        <v>138</v>
      </c>
      <c r="AU236" s="141" t="s">
        <v>85</v>
      </c>
      <c r="AY236" s="14" t="s">
        <v>136</v>
      </c>
      <c r="BE236" s="142">
        <f t="shared" si="34"/>
        <v>0</v>
      </c>
      <c r="BF236" s="142">
        <f t="shared" si="35"/>
        <v>0</v>
      </c>
      <c r="BG236" s="142">
        <f t="shared" si="36"/>
        <v>0</v>
      </c>
      <c r="BH236" s="142">
        <f t="shared" si="37"/>
        <v>0</v>
      </c>
      <c r="BI236" s="142">
        <f t="shared" si="38"/>
        <v>0</v>
      </c>
      <c r="BJ236" s="14" t="s">
        <v>83</v>
      </c>
      <c r="BK236" s="142">
        <f t="shared" si="39"/>
        <v>0</v>
      </c>
      <c r="BL236" s="14" t="s">
        <v>200</v>
      </c>
      <c r="BM236" s="141" t="s">
        <v>488</v>
      </c>
    </row>
    <row r="237" spans="1:65" s="2" customFormat="1" ht="24" customHeight="1" x14ac:dyDescent="0.2">
      <c r="A237" s="27"/>
      <c r="B237" s="136"/>
      <c r="C237" s="153" t="s">
        <v>489</v>
      </c>
      <c r="D237" s="153" t="s">
        <v>138</v>
      </c>
      <c r="E237" s="154" t="s">
        <v>490</v>
      </c>
      <c r="F237" s="155" t="s">
        <v>491</v>
      </c>
      <c r="G237" s="156" t="s">
        <v>166</v>
      </c>
      <c r="H237" s="157">
        <v>116.5</v>
      </c>
      <c r="I237" s="268"/>
      <c r="J237" s="151">
        <f t="shared" si="30"/>
        <v>0</v>
      </c>
      <c r="K237" s="152"/>
      <c r="L237" s="28"/>
      <c r="M237" s="137" t="s">
        <v>1</v>
      </c>
      <c r="N237" s="138" t="s">
        <v>40</v>
      </c>
      <c r="O237" s="53"/>
      <c r="P237" s="139">
        <f t="shared" si="31"/>
        <v>0</v>
      </c>
      <c r="Q237" s="139">
        <v>1.74E-3</v>
      </c>
      <c r="R237" s="139">
        <f t="shared" si="32"/>
        <v>0.20271</v>
      </c>
      <c r="S237" s="139">
        <v>0</v>
      </c>
      <c r="T237" s="140">
        <f t="shared" si="33"/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R237" s="141" t="s">
        <v>200</v>
      </c>
      <c r="AT237" s="141" t="s">
        <v>138</v>
      </c>
      <c r="AU237" s="141" t="s">
        <v>85</v>
      </c>
      <c r="AY237" s="14" t="s">
        <v>136</v>
      </c>
      <c r="BE237" s="142">
        <f t="shared" si="34"/>
        <v>0</v>
      </c>
      <c r="BF237" s="142">
        <f t="shared" si="35"/>
        <v>0</v>
      </c>
      <c r="BG237" s="142">
        <f t="shared" si="36"/>
        <v>0</v>
      </c>
      <c r="BH237" s="142">
        <f t="shared" si="37"/>
        <v>0</v>
      </c>
      <c r="BI237" s="142">
        <f t="shared" si="38"/>
        <v>0</v>
      </c>
      <c r="BJ237" s="14" t="s">
        <v>83</v>
      </c>
      <c r="BK237" s="142">
        <f t="shared" si="39"/>
        <v>0</v>
      </c>
      <c r="BL237" s="14" t="s">
        <v>200</v>
      </c>
      <c r="BM237" s="141" t="s">
        <v>492</v>
      </c>
    </row>
    <row r="238" spans="1:65" s="2" customFormat="1" ht="24" customHeight="1" x14ac:dyDescent="0.2">
      <c r="A238" s="27"/>
      <c r="B238" s="136"/>
      <c r="C238" s="153" t="s">
        <v>493</v>
      </c>
      <c r="D238" s="153" t="s">
        <v>138</v>
      </c>
      <c r="E238" s="154" t="s">
        <v>494</v>
      </c>
      <c r="F238" s="155" t="s">
        <v>495</v>
      </c>
      <c r="G238" s="156" t="s">
        <v>367</v>
      </c>
      <c r="H238" s="157">
        <v>6</v>
      </c>
      <c r="I238" s="268"/>
      <c r="J238" s="151">
        <f t="shared" si="30"/>
        <v>0</v>
      </c>
      <c r="K238" s="152"/>
      <c r="L238" s="28"/>
      <c r="M238" s="137" t="s">
        <v>1</v>
      </c>
      <c r="N238" s="138" t="s">
        <v>40</v>
      </c>
      <c r="O238" s="53"/>
      <c r="P238" s="139">
        <f t="shared" si="31"/>
        <v>0</v>
      </c>
      <c r="Q238" s="139">
        <v>2.5000000000000001E-4</v>
      </c>
      <c r="R238" s="139">
        <f t="shared" si="32"/>
        <v>1.5E-3</v>
      </c>
      <c r="S238" s="139">
        <v>0</v>
      </c>
      <c r="T238" s="140">
        <f t="shared" si="33"/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41" t="s">
        <v>200</v>
      </c>
      <c r="AT238" s="141" t="s">
        <v>138</v>
      </c>
      <c r="AU238" s="141" t="s">
        <v>85</v>
      </c>
      <c r="AY238" s="14" t="s">
        <v>136</v>
      </c>
      <c r="BE238" s="142">
        <f t="shared" si="34"/>
        <v>0</v>
      </c>
      <c r="BF238" s="142">
        <f t="shared" si="35"/>
        <v>0</v>
      </c>
      <c r="BG238" s="142">
        <f t="shared" si="36"/>
        <v>0</v>
      </c>
      <c r="BH238" s="142">
        <f t="shared" si="37"/>
        <v>0</v>
      </c>
      <c r="BI238" s="142">
        <f t="shared" si="38"/>
        <v>0</v>
      </c>
      <c r="BJ238" s="14" t="s">
        <v>83</v>
      </c>
      <c r="BK238" s="142">
        <f t="shared" si="39"/>
        <v>0</v>
      </c>
      <c r="BL238" s="14" t="s">
        <v>200</v>
      </c>
      <c r="BM238" s="141" t="s">
        <v>496</v>
      </c>
    </row>
    <row r="239" spans="1:65" s="2" customFormat="1" ht="24" customHeight="1" x14ac:dyDescent="0.2">
      <c r="A239" s="27"/>
      <c r="B239" s="136"/>
      <c r="C239" s="153" t="s">
        <v>497</v>
      </c>
      <c r="D239" s="153" t="s">
        <v>138</v>
      </c>
      <c r="E239" s="154" t="s">
        <v>498</v>
      </c>
      <c r="F239" s="155" t="s">
        <v>499</v>
      </c>
      <c r="G239" s="156" t="s">
        <v>166</v>
      </c>
      <c r="H239" s="157">
        <v>50.5</v>
      </c>
      <c r="I239" s="268"/>
      <c r="J239" s="151">
        <f t="shared" si="30"/>
        <v>0</v>
      </c>
      <c r="K239" s="152"/>
      <c r="L239" s="28"/>
      <c r="M239" s="137" t="s">
        <v>1</v>
      </c>
      <c r="N239" s="138" t="s">
        <v>40</v>
      </c>
      <c r="O239" s="53"/>
      <c r="P239" s="139">
        <f t="shared" si="31"/>
        <v>0</v>
      </c>
      <c r="Q239" s="139">
        <v>2.1199999999999999E-3</v>
      </c>
      <c r="R239" s="139">
        <f t="shared" si="32"/>
        <v>0.10706</v>
      </c>
      <c r="S239" s="139">
        <v>0</v>
      </c>
      <c r="T239" s="140">
        <f t="shared" si="33"/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41" t="s">
        <v>200</v>
      </c>
      <c r="AT239" s="141" t="s">
        <v>138</v>
      </c>
      <c r="AU239" s="141" t="s">
        <v>85</v>
      </c>
      <c r="AY239" s="14" t="s">
        <v>136</v>
      </c>
      <c r="BE239" s="142">
        <f t="shared" si="34"/>
        <v>0</v>
      </c>
      <c r="BF239" s="142">
        <f t="shared" si="35"/>
        <v>0</v>
      </c>
      <c r="BG239" s="142">
        <f t="shared" si="36"/>
        <v>0</v>
      </c>
      <c r="BH239" s="142">
        <f t="shared" si="37"/>
        <v>0</v>
      </c>
      <c r="BI239" s="142">
        <f t="shared" si="38"/>
        <v>0</v>
      </c>
      <c r="BJ239" s="14" t="s">
        <v>83</v>
      </c>
      <c r="BK239" s="142">
        <f t="shared" si="39"/>
        <v>0</v>
      </c>
      <c r="BL239" s="14" t="s">
        <v>200</v>
      </c>
      <c r="BM239" s="141" t="s">
        <v>500</v>
      </c>
    </row>
    <row r="240" spans="1:65" s="2" customFormat="1" ht="24" customHeight="1" x14ac:dyDescent="0.2">
      <c r="A240" s="27"/>
      <c r="B240" s="136"/>
      <c r="C240" s="153" t="s">
        <v>501</v>
      </c>
      <c r="D240" s="153" t="s">
        <v>138</v>
      </c>
      <c r="E240" s="154" t="s">
        <v>502</v>
      </c>
      <c r="F240" s="155" t="s">
        <v>503</v>
      </c>
      <c r="G240" s="156" t="s">
        <v>352</v>
      </c>
      <c r="H240" s="270"/>
      <c r="I240" s="268"/>
      <c r="J240" s="151">
        <f t="shared" si="30"/>
        <v>0</v>
      </c>
      <c r="K240" s="152"/>
      <c r="L240" s="28"/>
      <c r="M240" s="137" t="s">
        <v>1</v>
      </c>
      <c r="N240" s="138" t="s">
        <v>40</v>
      </c>
      <c r="O240" s="53"/>
      <c r="P240" s="139">
        <f t="shared" si="31"/>
        <v>0</v>
      </c>
      <c r="Q240" s="139">
        <v>0</v>
      </c>
      <c r="R240" s="139">
        <f t="shared" si="32"/>
        <v>0</v>
      </c>
      <c r="S240" s="139">
        <v>0</v>
      </c>
      <c r="T240" s="140">
        <f t="shared" si="33"/>
        <v>0</v>
      </c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R240" s="141" t="s">
        <v>200</v>
      </c>
      <c r="AT240" s="141" t="s">
        <v>138</v>
      </c>
      <c r="AU240" s="141" t="s">
        <v>85</v>
      </c>
      <c r="AY240" s="14" t="s">
        <v>136</v>
      </c>
      <c r="BE240" s="142">
        <f t="shared" si="34"/>
        <v>0</v>
      </c>
      <c r="BF240" s="142">
        <f t="shared" si="35"/>
        <v>0</v>
      </c>
      <c r="BG240" s="142">
        <f t="shared" si="36"/>
        <v>0</v>
      </c>
      <c r="BH240" s="142">
        <f t="shared" si="37"/>
        <v>0</v>
      </c>
      <c r="BI240" s="142">
        <f t="shared" si="38"/>
        <v>0</v>
      </c>
      <c r="BJ240" s="14" t="s">
        <v>83</v>
      </c>
      <c r="BK240" s="142">
        <f t="shared" si="39"/>
        <v>0</v>
      </c>
      <c r="BL240" s="14" t="s">
        <v>200</v>
      </c>
      <c r="BM240" s="141" t="s">
        <v>504</v>
      </c>
    </row>
    <row r="241" spans="1:65" s="12" customFormat="1" ht="22.9" customHeight="1" x14ac:dyDescent="0.2">
      <c r="B241" s="128"/>
      <c r="C241" s="158"/>
      <c r="D241" s="159" t="s">
        <v>74</v>
      </c>
      <c r="E241" s="160" t="s">
        <v>505</v>
      </c>
      <c r="F241" s="160" t="s">
        <v>506</v>
      </c>
      <c r="G241" s="158"/>
      <c r="H241" s="158"/>
      <c r="I241" s="158"/>
      <c r="J241" s="161">
        <f>BK241</f>
        <v>0</v>
      </c>
      <c r="K241" s="158"/>
      <c r="L241" s="128"/>
      <c r="M241" s="130"/>
      <c r="N241" s="131"/>
      <c r="O241" s="131"/>
      <c r="P241" s="132">
        <f>P242</f>
        <v>0</v>
      </c>
      <c r="Q241" s="131"/>
      <c r="R241" s="132">
        <f>R242</f>
        <v>9.7607999999999983E-3</v>
      </c>
      <c r="S241" s="131"/>
      <c r="T241" s="133">
        <f>T242</f>
        <v>0</v>
      </c>
      <c r="AR241" s="129" t="s">
        <v>85</v>
      </c>
      <c r="AT241" s="134" t="s">
        <v>74</v>
      </c>
      <c r="AU241" s="134" t="s">
        <v>83</v>
      </c>
      <c r="AY241" s="129" t="s">
        <v>136</v>
      </c>
      <c r="BK241" s="135">
        <f>BK242</f>
        <v>0</v>
      </c>
    </row>
    <row r="242" spans="1:65" s="2" customFormat="1" ht="16.5" customHeight="1" x14ac:dyDescent="0.2">
      <c r="A242" s="27"/>
      <c r="B242" s="136"/>
      <c r="C242" s="153" t="s">
        <v>507</v>
      </c>
      <c r="D242" s="153" t="s">
        <v>138</v>
      </c>
      <c r="E242" s="154" t="s">
        <v>508</v>
      </c>
      <c r="F242" s="155" t="s">
        <v>509</v>
      </c>
      <c r="G242" s="156" t="s">
        <v>150</v>
      </c>
      <c r="H242" s="157">
        <v>69.72</v>
      </c>
      <c r="I242" s="268"/>
      <c r="J242" s="151">
        <f>ROUND(I242*H242,2)</f>
        <v>0</v>
      </c>
      <c r="K242" s="152"/>
      <c r="L242" s="28"/>
      <c r="M242" s="137" t="s">
        <v>1</v>
      </c>
      <c r="N242" s="138" t="s">
        <v>40</v>
      </c>
      <c r="O242" s="53"/>
      <c r="P242" s="139">
        <f>O242*H242</f>
        <v>0</v>
      </c>
      <c r="Q242" s="139">
        <v>1.3999999999999999E-4</v>
      </c>
      <c r="R242" s="139">
        <f>Q242*H242</f>
        <v>9.7607999999999983E-3</v>
      </c>
      <c r="S242" s="139">
        <v>0</v>
      </c>
      <c r="T242" s="140">
        <f>S242*H242</f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R242" s="141" t="s">
        <v>200</v>
      </c>
      <c r="AT242" s="141" t="s">
        <v>138</v>
      </c>
      <c r="AU242" s="141" t="s">
        <v>85</v>
      </c>
      <c r="AY242" s="14" t="s">
        <v>136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4" t="s">
        <v>83</v>
      </c>
      <c r="BK242" s="142">
        <f>ROUND(I242*H242,2)</f>
        <v>0</v>
      </c>
      <c r="BL242" s="14" t="s">
        <v>200</v>
      </c>
      <c r="BM242" s="141" t="s">
        <v>510</v>
      </c>
    </row>
    <row r="243" spans="1:65" s="12" customFormat="1" ht="22.9" customHeight="1" x14ac:dyDescent="0.2">
      <c r="B243" s="128"/>
      <c r="C243" s="158"/>
      <c r="D243" s="159" t="s">
        <v>74</v>
      </c>
      <c r="E243" s="160" t="s">
        <v>511</v>
      </c>
      <c r="F243" s="160" t="s">
        <v>512</v>
      </c>
      <c r="G243" s="158"/>
      <c r="H243" s="158"/>
      <c r="I243" s="158"/>
      <c r="J243" s="161">
        <f>BK243</f>
        <v>0</v>
      </c>
      <c r="K243" s="158"/>
      <c r="L243" s="128"/>
      <c r="M243" s="130"/>
      <c r="N243" s="131"/>
      <c r="O243" s="131"/>
      <c r="P243" s="132">
        <f>SUM(P244:P250)</f>
        <v>0</v>
      </c>
      <c r="Q243" s="131"/>
      <c r="R243" s="132">
        <f>SUM(R244:R250)</f>
        <v>0</v>
      </c>
      <c r="S243" s="131"/>
      <c r="T243" s="133">
        <f>SUM(T244:T250)</f>
        <v>0.42</v>
      </c>
      <c r="AR243" s="129" t="s">
        <v>85</v>
      </c>
      <c r="AT243" s="134" t="s">
        <v>74</v>
      </c>
      <c r="AU243" s="134" t="s">
        <v>83</v>
      </c>
      <c r="AY243" s="129" t="s">
        <v>136</v>
      </c>
      <c r="BK243" s="135">
        <f>SUM(BK244:BK250)</f>
        <v>0</v>
      </c>
    </row>
    <row r="244" spans="1:65" s="2" customFormat="1" ht="36" customHeight="1" x14ac:dyDescent="0.2">
      <c r="A244" s="27"/>
      <c r="B244" s="136"/>
      <c r="C244" s="153" t="s">
        <v>513</v>
      </c>
      <c r="D244" s="153" t="s">
        <v>138</v>
      </c>
      <c r="E244" s="154" t="s">
        <v>514</v>
      </c>
      <c r="F244" s="155" t="s">
        <v>515</v>
      </c>
      <c r="G244" s="156" t="s">
        <v>150</v>
      </c>
      <c r="H244" s="157">
        <v>152.88</v>
      </c>
      <c r="I244" s="268"/>
      <c r="J244" s="151">
        <f t="shared" ref="J244:J250" si="40">ROUND(I244*H244,2)</f>
        <v>0</v>
      </c>
      <c r="K244" s="152"/>
      <c r="L244" s="28"/>
      <c r="M244" s="137" t="s">
        <v>1</v>
      </c>
      <c r="N244" s="138" t="s">
        <v>40</v>
      </c>
      <c r="O244" s="53"/>
      <c r="P244" s="139">
        <f t="shared" ref="P244:P250" si="41">O244*H244</f>
        <v>0</v>
      </c>
      <c r="Q244" s="139">
        <v>0</v>
      </c>
      <c r="R244" s="139">
        <f t="shared" ref="R244:R250" si="42">Q244*H244</f>
        <v>0</v>
      </c>
      <c r="S244" s="139">
        <v>0</v>
      </c>
      <c r="T244" s="140">
        <f t="shared" ref="T244:T250" si="43">S244*H244</f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41" t="s">
        <v>200</v>
      </c>
      <c r="AT244" s="141" t="s">
        <v>138</v>
      </c>
      <c r="AU244" s="141" t="s">
        <v>85</v>
      </c>
      <c r="AY244" s="14" t="s">
        <v>136</v>
      </c>
      <c r="BE244" s="142">
        <f t="shared" ref="BE244:BE250" si="44">IF(N244="základní",J244,0)</f>
        <v>0</v>
      </c>
      <c r="BF244" s="142">
        <f t="shared" ref="BF244:BF250" si="45">IF(N244="snížená",J244,0)</f>
        <v>0</v>
      </c>
      <c r="BG244" s="142">
        <f t="shared" ref="BG244:BG250" si="46">IF(N244="zákl. přenesená",J244,0)</f>
        <v>0</v>
      </c>
      <c r="BH244" s="142">
        <f t="shared" ref="BH244:BH250" si="47">IF(N244="sníž. přenesená",J244,0)</f>
        <v>0</v>
      </c>
      <c r="BI244" s="142">
        <f t="shared" ref="BI244:BI250" si="48">IF(N244="nulová",J244,0)</f>
        <v>0</v>
      </c>
      <c r="BJ244" s="14" t="s">
        <v>83</v>
      </c>
      <c r="BK244" s="142">
        <f t="shared" ref="BK244:BK250" si="49">ROUND(I244*H244,2)</f>
        <v>0</v>
      </c>
      <c r="BL244" s="14" t="s">
        <v>200</v>
      </c>
      <c r="BM244" s="141" t="s">
        <v>516</v>
      </c>
    </row>
    <row r="245" spans="1:65" s="2" customFormat="1" ht="16.5" customHeight="1" x14ac:dyDescent="0.2">
      <c r="A245" s="27"/>
      <c r="B245" s="136"/>
      <c r="C245" s="153" t="s">
        <v>517</v>
      </c>
      <c r="D245" s="153" t="s">
        <v>138</v>
      </c>
      <c r="E245" s="154" t="s">
        <v>518</v>
      </c>
      <c r="F245" s="155" t="s">
        <v>519</v>
      </c>
      <c r="G245" s="156" t="s">
        <v>150</v>
      </c>
      <c r="H245" s="157">
        <v>22.68</v>
      </c>
      <c r="I245" s="268"/>
      <c r="J245" s="151">
        <f t="shared" si="40"/>
        <v>0</v>
      </c>
      <c r="K245" s="152"/>
      <c r="L245" s="28"/>
      <c r="M245" s="137" t="s">
        <v>1</v>
      </c>
      <c r="N245" s="138" t="s">
        <v>40</v>
      </c>
      <c r="O245" s="53"/>
      <c r="P245" s="139">
        <f t="shared" si="41"/>
        <v>0</v>
      </c>
      <c r="Q245" s="139">
        <v>0</v>
      </c>
      <c r="R245" s="139">
        <f t="shared" si="42"/>
        <v>0</v>
      </c>
      <c r="S245" s="139">
        <v>0</v>
      </c>
      <c r="T245" s="140">
        <f t="shared" si="43"/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41" t="s">
        <v>200</v>
      </c>
      <c r="AT245" s="141" t="s">
        <v>138</v>
      </c>
      <c r="AU245" s="141" t="s">
        <v>85</v>
      </c>
      <c r="AY245" s="14" t="s">
        <v>136</v>
      </c>
      <c r="BE245" s="142">
        <f t="shared" si="44"/>
        <v>0</v>
      </c>
      <c r="BF245" s="142">
        <f t="shared" si="45"/>
        <v>0</v>
      </c>
      <c r="BG245" s="142">
        <f t="shared" si="46"/>
        <v>0</v>
      </c>
      <c r="BH245" s="142">
        <f t="shared" si="47"/>
        <v>0</v>
      </c>
      <c r="BI245" s="142">
        <f t="shared" si="48"/>
        <v>0</v>
      </c>
      <c r="BJ245" s="14" t="s">
        <v>83</v>
      </c>
      <c r="BK245" s="142">
        <f t="shared" si="49"/>
        <v>0</v>
      </c>
      <c r="BL245" s="14" t="s">
        <v>200</v>
      </c>
      <c r="BM245" s="141" t="s">
        <v>520</v>
      </c>
    </row>
    <row r="246" spans="1:65" s="2" customFormat="1" ht="24" customHeight="1" x14ac:dyDescent="0.2">
      <c r="A246" s="27"/>
      <c r="B246" s="136"/>
      <c r="C246" s="153" t="s">
        <v>521</v>
      </c>
      <c r="D246" s="153" t="s">
        <v>138</v>
      </c>
      <c r="E246" s="154" t="s">
        <v>522</v>
      </c>
      <c r="F246" s="155" t="s">
        <v>523</v>
      </c>
      <c r="G246" s="156" t="s">
        <v>524</v>
      </c>
      <c r="H246" s="157">
        <v>1</v>
      </c>
      <c r="I246" s="268"/>
      <c r="J246" s="151">
        <f t="shared" si="40"/>
        <v>0</v>
      </c>
      <c r="K246" s="152"/>
      <c r="L246" s="28"/>
      <c r="M246" s="137" t="s">
        <v>1</v>
      </c>
      <c r="N246" s="138" t="s">
        <v>40</v>
      </c>
      <c r="O246" s="53"/>
      <c r="P246" s="139">
        <f t="shared" si="41"/>
        <v>0</v>
      </c>
      <c r="Q246" s="139">
        <v>0</v>
      </c>
      <c r="R246" s="139">
        <f t="shared" si="42"/>
        <v>0</v>
      </c>
      <c r="S246" s="139">
        <v>0</v>
      </c>
      <c r="T246" s="140">
        <f t="shared" si="43"/>
        <v>0</v>
      </c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R246" s="141" t="s">
        <v>200</v>
      </c>
      <c r="AT246" s="141" t="s">
        <v>138</v>
      </c>
      <c r="AU246" s="141" t="s">
        <v>85</v>
      </c>
      <c r="AY246" s="14" t="s">
        <v>136</v>
      </c>
      <c r="BE246" s="142">
        <f t="shared" si="44"/>
        <v>0</v>
      </c>
      <c r="BF246" s="142">
        <f t="shared" si="45"/>
        <v>0</v>
      </c>
      <c r="BG246" s="142">
        <f t="shared" si="46"/>
        <v>0</v>
      </c>
      <c r="BH246" s="142">
        <f t="shared" si="47"/>
        <v>0</v>
      </c>
      <c r="BI246" s="142">
        <f t="shared" si="48"/>
        <v>0</v>
      </c>
      <c r="BJ246" s="14" t="s">
        <v>83</v>
      </c>
      <c r="BK246" s="142">
        <f t="shared" si="49"/>
        <v>0</v>
      </c>
      <c r="BL246" s="14" t="s">
        <v>200</v>
      </c>
      <c r="BM246" s="141" t="s">
        <v>525</v>
      </c>
    </row>
    <row r="247" spans="1:65" s="2" customFormat="1" ht="24" customHeight="1" x14ac:dyDescent="0.2">
      <c r="A247" s="27"/>
      <c r="B247" s="136"/>
      <c r="C247" s="153" t="s">
        <v>526</v>
      </c>
      <c r="D247" s="153" t="s">
        <v>138</v>
      </c>
      <c r="E247" s="154" t="s">
        <v>527</v>
      </c>
      <c r="F247" s="155" t="s">
        <v>528</v>
      </c>
      <c r="G247" s="156" t="s">
        <v>524</v>
      </c>
      <c r="H247" s="157">
        <v>1</v>
      </c>
      <c r="I247" s="268"/>
      <c r="J247" s="151">
        <f t="shared" si="40"/>
        <v>0</v>
      </c>
      <c r="K247" s="152"/>
      <c r="L247" s="28"/>
      <c r="M247" s="137" t="s">
        <v>1</v>
      </c>
      <c r="N247" s="138" t="s">
        <v>40</v>
      </c>
      <c r="O247" s="53"/>
      <c r="P247" s="139">
        <f t="shared" si="41"/>
        <v>0</v>
      </c>
      <c r="Q247" s="139">
        <v>0</v>
      </c>
      <c r="R247" s="139">
        <f t="shared" si="42"/>
        <v>0</v>
      </c>
      <c r="S247" s="139">
        <v>0</v>
      </c>
      <c r="T247" s="140">
        <f t="shared" si="43"/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41" t="s">
        <v>200</v>
      </c>
      <c r="AT247" s="141" t="s">
        <v>138</v>
      </c>
      <c r="AU247" s="141" t="s">
        <v>85</v>
      </c>
      <c r="AY247" s="14" t="s">
        <v>136</v>
      </c>
      <c r="BE247" s="142">
        <f t="shared" si="44"/>
        <v>0</v>
      </c>
      <c r="BF247" s="142">
        <f t="shared" si="45"/>
        <v>0</v>
      </c>
      <c r="BG247" s="142">
        <f t="shared" si="46"/>
        <v>0</v>
      </c>
      <c r="BH247" s="142">
        <f t="shared" si="47"/>
        <v>0</v>
      </c>
      <c r="BI247" s="142">
        <f t="shared" si="48"/>
        <v>0</v>
      </c>
      <c r="BJ247" s="14" t="s">
        <v>83</v>
      </c>
      <c r="BK247" s="142">
        <f t="shared" si="49"/>
        <v>0</v>
      </c>
      <c r="BL247" s="14" t="s">
        <v>200</v>
      </c>
      <c r="BM247" s="141" t="s">
        <v>529</v>
      </c>
    </row>
    <row r="248" spans="1:65" s="2" customFormat="1" ht="24" customHeight="1" x14ac:dyDescent="0.2">
      <c r="A248" s="27"/>
      <c r="B248" s="136"/>
      <c r="C248" s="153" t="s">
        <v>530</v>
      </c>
      <c r="D248" s="153" t="s">
        <v>138</v>
      </c>
      <c r="E248" s="154" t="s">
        <v>531</v>
      </c>
      <c r="F248" s="155" t="s">
        <v>532</v>
      </c>
      <c r="G248" s="156" t="s">
        <v>533</v>
      </c>
      <c r="H248" s="157">
        <v>100.8</v>
      </c>
      <c r="I248" s="268"/>
      <c r="J248" s="151">
        <f t="shared" si="40"/>
        <v>0</v>
      </c>
      <c r="K248" s="152"/>
      <c r="L248" s="28"/>
      <c r="M248" s="137" t="s">
        <v>1</v>
      </c>
      <c r="N248" s="138" t="s">
        <v>40</v>
      </c>
      <c r="O248" s="53"/>
      <c r="P248" s="139">
        <f t="shared" si="41"/>
        <v>0</v>
      </c>
      <c r="Q248" s="139">
        <v>0</v>
      </c>
      <c r="R248" s="139">
        <f t="shared" si="42"/>
        <v>0</v>
      </c>
      <c r="S248" s="139">
        <v>0</v>
      </c>
      <c r="T248" s="140">
        <f t="shared" si="43"/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R248" s="141" t="s">
        <v>200</v>
      </c>
      <c r="AT248" s="141" t="s">
        <v>138</v>
      </c>
      <c r="AU248" s="141" t="s">
        <v>85</v>
      </c>
      <c r="AY248" s="14" t="s">
        <v>136</v>
      </c>
      <c r="BE248" s="142">
        <f t="shared" si="44"/>
        <v>0</v>
      </c>
      <c r="BF248" s="142">
        <f t="shared" si="45"/>
        <v>0</v>
      </c>
      <c r="BG248" s="142">
        <f t="shared" si="46"/>
        <v>0</v>
      </c>
      <c r="BH248" s="142">
        <f t="shared" si="47"/>
        <v>0</v>
      </c>
      <c r="BI248" s="142">
        <f t="shared" si="48"/>
        <v>0</v>
      </c>
      <c r="BJ248" s="14" t="s">
        <v>83</v>
      </c>
      <c r="BK248" s="142">
        <f t="shared" si="49"/>
        <v>0</v>
      </c>
      <c r="BL248" s="14" t="s">
        <v>200</v>
      </c>
      <c r="BM248" s="141" t="s">
        <v>534</v>
      </c>
    </row>
    <row r="249" spans="1:65" s="2" customFormat="1" ht="24" customHeight="1" x14ac:dyDescent="0.2">
      <c r="A249" s="27"/>
      <c r="B249" s="136"/>
      <c r="C249" s="153" t="s">
        <v>535</v>
      </c>
      <c r="D249" s="153" t="s">
        <v>138</v>
      </c>
      <c r="E249" s="154" t="s">
        <v>536</v>
      </c>
      <c r="F249" s="155" t="s">
        <v>537</v>
      </c>
      <c r="G249" s="156" t="s">
        <v>367</v>
      </c>
      <c r="H249" s="157">
        <v>84</v>
      </c>
      <c r="I249" s="268"/>
      <c r="J249" s="151">
        <f t="shared" si="40"/>
        <v>0</v>
      </c>
      <c r="K249" s="152"/>
      <c r="L249" s="28"/>
      <c r="M249" s="137" t="s">
        <v>1</v>
      </c>
      <c r="N249" s="138" t="s">
        <v>40</v>
      </c>
      <c r="O249" s="53"/>
      <c r="P249" s="139">
        <f t="shared" si="41"/>
        <v>0</v>
      </c>
      <c r="Q249" s="139">
        <v>0</v>
      </c>
      <c r="R249" s="139">
        <f t="shared" si="42"/>
        <v>0</v>
      </c>
      <c r="S249" s="139">
        <v>5.0000000000000001E-3</v>
      </c>
      <c r="T249" s="140">
        <f t="shared" si="43"/>
        <v>0.42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41" t="s">
        <v>200</v>
      </c>
      <c r="AT249" s="141" t="s">
        <v>138</v>
      </c>
      <c r="AU249" s="141" t="s">
        <v>85</v>
      </c>
      <c r="AY249" s="14" t="s">
        <v>136</v>
      </c>
      <c r="BE249" s="142">
        <f t="shared" si="44"/>
        <v>0</v>
      </c>
      <c r="BF249" s="142">
        <f t="shared" si="45"/>
        <v>0</v>
      </c>
      <c r="BG249" s="142">
        <f t="shared" si="46"/>
        <v>0</v>
      </c>
      <c r="BH249" s="142">
        <f t="shared" si="47"/>
        <v>0</v>
      </c>
      <c r="BI249" s="142">
        <f t="shared" si="48"/>
        <v>0</v>
      </c>
      <c r="BJ249" s="14" t="s">
        <v>83</v>
      </c>
      <c r="BK249" s="142">
        <f t="shared" si="49"/>
        <v>0</v>
      </c>
      <c r="BL249" s="14" t="s">
        <v>200</v>
      </c>
      <c r="BM249" s="141" t="s">
        <v>538</v>
      </c>
    </row>
    <row r="250" spans="1:65" s="2" customFormat="1" ht="24" customHeight="1" x14ac:dyDescent="0.2">
      <c r="A250" s="27"/>
      <c r="B250" s="136"/>
      <c r="C250" s="153" t="s">
        <v>539</v>
      </c>
      <c r="D250" s="153" t="s">
        <v>138</v>
      </c>
      <c r="E250" s="154" t="s">
        <v>540</v>
      </c>
      <c r="F250" s="155" t="s">
        <v>541</v>
      </c>
      <c r="G250" s="156" t="s">
        <v>352</v>
      </c>
      <c r="H250" s="270"/>
      <c r="I250" s="268"/>
      <c r="J250" s="151">
        <f t="shared" si="40"/>
        <v>0</v>
      </c>
      <c r="K250" s="152"/>
      <c r="L250" s="28"/>
      <c r="M250" s="137" t="s">
        <v>1</v>
      </c>
      <c r="N250" s="138" t="s">
        <v>40</v>
      </c>
      <c r="O250" s="53"/>
      <c r="P250" s="139">
        <f t="shared" si="41"/>
        <v>0</v>
      </c>
      <c r="Q250" s="139">
        <v>0</v>
      </c>
      <c r="R250" s="139">
        <f t="shared" si="42"/>
        <v>0</v>
      </c>
      <c r="S250" s="139">
        <v>0</v>
      </c>
      <c r="T250" s="140">
        <f t="shared" si="43"/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41" t="s">
        <v>200</v>
      </c>
      <c r="AT250" s="141" t="s">
        <v>138</v>
      </c>
      <c r="AU250" s="141" t="s">
        <v>85</v>
      </c>
      <c r="AY250" s="14" t="s">
        <v>136</v>
      </c>
      <c r="BE250" s="142">
        <f t="shared" si="44"/>
        <v>0</v>
      </c>
      <c r="BF250" s="142">
        <f t="shared" si="45"/>
        <v>0</v>
      </c>
      <c r="BG250" s="142">
        <f t="shared" si="46"/>
        <v>0</v>
      </c>
      <c r="BH250" s="142">
        <f t="shared" si="47"/>
        <v>0</v>
      </c>
      <c r="BI250" s="142">
        <f t="shared" si="48"/>
        <v>0</v>
      </c>
      <c r="BJ250" s="14" t="s">
        <v>83</v>
      </c>
      <c r="BK250" s="142">
        <f t="shared" si="49"/>
        <v>0</v>
      </c>
      <c r="BL250" s="14" t="s">
        <v>200</v>
      </c>
      <c r="BM250" s="141" t="s">
        <v>542</v>
      </c>
    </row>
    <row r="251" spans="1:65" s="12" customFormat="1" ht="22.9" customHeight="1" x14ac:dyDescent="0.2">
      <c r="B251" s="128"/>
      <c r="C251" s="158"/>
      <c r="D251" s="159" t="s">
        <v>74</v>
      </c>
      <c r="E251" s="160" t="s">
        <v>543</v>
      </c>
      <c r="F251" s="160" t="s">
        <v>544</v>
      </c>
      <c r="G251" s="158"/>
      <c r="H251" s="158"/>
      <c r="I251" s="158"/>
      <c r="J251" s="161">
        <f>BK251</f>
        <v>0</v>
      </c>
      <c r="K251" s="158"/>
      <c r="L251" s="128"/>
      <c r="M251" s="130"/>
      <c r="N251" s="131"/>
      <c r="O251" s="131"/>
      <c r="P251" s="132">
        <f>SUM(P252:P258)</f>
        <v>0</v>
      </c>
      <c r="Q251" s="131"/>
      <c r="R251" s="132">
        <f>SUM(R252:R258)</f>
        <v>0</v>
      </c>
      <c r="S251" s="131"/>
      <c r="T251" s="133">
        <f>SUM(T252:T258)</f>
        <v>44.984503000000004</v>
      </c>
      <c r="AR251" s="129" t="s">
        <v>85</v>
      </c>
      <c r="AT251" s="134" t="s">
        <v>74</v>
      </c>
      <c r="AU251" s="134" t="s">
        <v>83</v>
      </c>
      <c r="AY251" s="129" t="s">
        <v>136</v>
      </c>
      <c r="BK251" s="135">
        <f>SUM(BK252:BK258)</f>
        <v>0</v>
      </c>
    </row>
    <row r="252" spans="1:65" s="2" customFormat="1" ht="16.5" customHeight="1" x14ac:dyDescent="0.2">
      <c r="A252" s="27"/>
      <c r="B252" s="136"/>
      <c r="C252" s="153" t="s">
        <v>545</v>
      </c>
      <c r="D252" s="153" t="s">
        <v>138</v>
      </c>
      <c r="E252" s="154" t="s">
        <v>546</v>
      </c>
      <c r="F252" s="155" t="s">
        <v>547</v>
      </c>
      <c r="G252" s="156" t="s">
        <v>150</v>
      </c>
      <c r="H252" s="157">
        <v>7.56</v>
      </c>
      <c r="I252" s="268"/>
      <c r="J252" s="151">
        <f t="shared" ref="J252:J258" si="50">ROUND(I252*H252,2)</f>
        <v>0</v>
      </c>
      <c r="K252" s="152"/>
      <c r="L252" s="28"/>
      <c r="M252" s="137" t="s">
        <v>1</v>
      </c>
      <c r="N252" s="138" t="s">
        <v>40</v>
      </c>
      <c r="O252" s="53"/>
      <c r="P252" s="139">
        <f t="shared" ref="P252:P258" si="51">O252*H252</f>
        <v>0</v>
      </c>
      <c r="Q252" s="139">
        <v>0</v>
      </c>
      <c r="R252" s="139">
        <f t="shared" ref="R252:R258" si="52">Q252*H252</f>
        <v>0</v>
      </c>
      <c r="S252" s="139">
        <v>0</v>
      </c>
      <c r="T252" s="140">
        <f t="shared" ref="T252:T258" si="53">S252*H252</f>
        <v>0</v>
      </c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R252" s="141" t="s">
        <v>200</v>
      </c>
      <c r="AT252" s="141" t="s">
        <v>138</v>
      </c>
      <c r="AU252" s="141" t="s">
        <v>85</v>
      </c>
      <c r="AY252" s="14" t="s">
        <v>136</v>
      </c>
      <c r="BE252" s="142">
        <f t="shared" ref="BE252:BE258" si="54">IF(N252="základní",J252,0)</f>
        <v>0</v>
      </c>
      <c r="BF252" s="142">
        <f t="shared" ref="BF252:BF258" si="55">IF(N252="snížená",J252,0)</f>
        <v>0</v>
      </c>
      <c r="BG252" s="142">
        <f t="shared" ref="BG252:BG258" si="56">IF(N252="zákl. přenesená",J252,0)</f>
        <v>0</v>
      </c>
      <c r="BH252" s="142">
        <f t="shared" ref="BH252:BH258" si="57">IF(N252="sníž. přenesená",J252,0)</f>
        <v>0</v>
      </c>
      <c r="BI252" s="142">
        <f t="shared" ref="BI252:BI258" si="58">IF(N252="nulová",J252,0)</f>
        <v>0</v>
      </c>
      <c r="BJ252" s="14" t="s">
        <v>83</v>
      </c>
      <c r="BK252" s="142">
        <f t="shared" ref="BK252:BK258" si="59">ROUND(I252*H252,2)</f>
        <v>0</v>
      </c>
      <c r="BL252" s="14" t="s">
        <v>200</v>
      </c>
      <c r="BM252" s="141" t="s">
        <v>548</v>
      </c>
    </row>
    <row r="253" spans="1:65" s="2" customFormat="1" ht="24" customHeight="1" x14ac:dyDescent="0.2">
      <c r="A253" s="27"/>
      <c r="B253" s="136"/>
      <c r="C253" s="153" t="s">
        <v>549</v>
      </c>
      <c r="D253" s="153" t="s">
        <v>138</v>
      </c>
      <c r="E253" s="154" t="s">
        <v>550</v>
      </c>
      <c r="F253" s="155" t="s">
        <v>551</v>
      </c>
      <c r="G253" s="156" t="s">
        <v>533</v>
      </c>
      <c r="H253" s="157">
        <v>10.11</v>
      </c>
      <c r="I253" s="268"/>
      <c r="J253" s="151">
        <f t="shared" si="50"/>
        <v>0</v>
      </c>
      <c r="K253" s="152"/>
      <c r="L253" s="28"/>
      <c r="M253" s="137" t="s">
        <v>1</v>
      </c>
      <c r="N253" s="138" t="s">
        <v>40</v>
      </c>
      <c r="O253" s="53"/>
      <c r="P253" s="139">
        <f t="shared" si="51"/>
        <v>0</v>
      </c>
      <c r="Q253" s="139">
        <v>0</v>
      </c>
      <c r="R253" s="139">
        <f t="shared" si="52"/>
        <v>0</v>
      </c>
      <c r="S253" s="139">
        <v>0</v>
      </c>
      <c r="T253" s="140">
        <f t="shared" si="53"/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41" t="s">
        <v>200</v>
      </c>
      <c r="AT253" s="141" t="s">
        <v>138</v>
      </c>
      <c r="AU253" s="141" t="s">
        <v>85</v>
      </c>
      <c r="AY253" s="14" t="s">
        <v>136</v>
      </c>
      <c r="BE253" s="142">
        <f t="shared" si="54"/>
        <v>0</v>
      </c>
      <c r="BF253" s="142">
        <f t="shared" si="55"/>
        <v>0</v>
      </c>
      <c r="BG253" s="142">
        <f t="shared" si="56"/>
        <v>0</v>
      </c>
      <c r="BH253" s="142">
        <f t="shared" si="57"/>
        <v>0</v>
      </c>
      <c r="BI253" s="142">
        <f t="shared" si="58"/>
        <v>0</v>
      </c>
      <c r="BJ253" s="14" t="s">
        <v>83</v>
      </c>
      <c r="BK253" s="142">
        <f t="shared" si="59"/>
        <v>0</v>
      </c>
      <c r="BL253" s="14" t="s">
        <v>200</v>
      </c>
      <c r="BM253" s="141" t="s">
        <v>552</v>
      </c>
    </row>
    <row r="254" spans="1:65" s="2" customFormat="1" ht="16.5" customHeight="1" x14ac:dyDescent="0.2">
      <c r="A254" s="27"/>
      <c r="B254" s="136"/>
      <c r="C254" s="153" t="s">
        <v>553</v>
      </c>
      <c r="D254" s="153" t="s">
        <v>138</v>
      </c>
      <c r="E254" s="154" t="s">
        <v>554</v>
      </c>
      <c r="F254" s="155" t="s">
        <v>555</v>
      </c>
      <c r="G254" s="156" t="s">
        <v>150</v>
      </c>
      <c r="H254" s="157">
        <v>762.87900000000002</v>
      </c>
      <c r="I254" s="268"/>
      <c r="J254" s="151">
        <f t="shared" si="50"/>
        <v>0</v>
      </c>
      <c r="K254" s="152"/>
      <c r="L254" s="28"/>
      <c r="M254" s="137" t="s">
        <v>1</v>
      </c>
      <c r="N254" s="138" t="s">
        <v>40</v>
      </c>
      <c r="O254" s="53"/>
      <c r="P254" s="139">
        <f t="shared" si="51"/>
        <v>0</v>
      </c>
      <c r="Q254" s="139">
        <v>0</v>
      </c>
      <c r="R254" s="139">
        <f t="shared" si="52"/>
        <v>0</v>
      </c>
      <c r="S254" s="139">
        <v>5.5E-2</v>
      </c>
      <c r="T254" s="140">
        <f t="shared" si="53"/>
        <v>41.958345000000001</v>
      </c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R254" s="141" t="s">
        <v>200</v>
      </c>
      <c r="AT254" s="141" t="s">
        <v>138</v>
      </c>
      <c r="AU254" s="141" t="s">
        <v>85</v>
      </c>
      <c r="AY254" s="14" t="s">
        <v>136</v>
      </c>
      <c r="BE254" s="142">
        <f t="shared" si="54"/>
        <v>0</v>
      </c>
      <c r="BF254" s="142">
        <f t="shared" si="55"/>
        <v>0</v>
      </c>
      <c r="BG254" s="142">
        <f t="shared" si="56"/>
        <v>0</v>
      </c>
      <c r="BH254" s="142">
        <f t="shared" si="57"/>
        <v>0</v>
      </c>
      <c r="BI254" s="142">
        <f t="shared" si="58"/>
        <v>0</v>
      </c>
      <c r="BJ254" s="14" t="s">
        <v>83</v>
      </c>
      <c r="BK254" s="142">
        <f t="shared" si="59"/>
        <v>0</v>
      </c>
      <c r="BL254" s="14" t="s">
        <v>200</v>
      </c>
      <c r="BM254" s="141" t="s">
        <v>556</v>
      </c>
    </row>
    <row r="255" spans="1:65" s="2" customFormat="1" ht="16.5" customHeight="1" x14ac:dyDescent="0.2">
      <c r="A255" s="27"/>
      <c r="B255" s="136"/>
      <c r="C255" s="153" t="s">
        <v>557</v>
      </c>
      <c r="D255" s="153" t="s">
        <v>138</v>
      </c>
      <c r="E255" s="154" t="s">
        <v>558</v>
      </c>
      <c r="F255" s="155" t="s">
        <v>559</v>
      </c>
      <c r="G255" s="156" t="s">
        <v>150</v>
      </c>
      <c r="H255" s="157">
        <v>762.87900000000002</v>
      </c>
      <c r="I255" s="268"/>
      <c r="J255" s="151">
        <f t="shared" si="50"/>
        <v>0</v>
      </c>
      <c r="K255" s="152"/>
      <c r="L255" s="28"/>
      <c r="M255" s="137" t="s">
        <v>1</v>
      </c>
      <c r="N255" s="138" t="s">
        <v>40</v>
      </c>
      <c r="O255" s="53"/>
      <c r="P255" s="139">
        <f t="shared" si="51"/>
        <v>0</v>
      </c>
      <c r="Q255" s="139">
        <v>0</v>
      </c>
      <c r="R255" s="139">
        <f t="shared" si="52"/>
        <v>0</v>
      </c>
      <c r="S255" s="139">
        <v>2E-3</v>
      </c>
      <c r="T255" s="140">
        <f t="shared" si="53"/>
        <v>1.5257580000000002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41" t="s">
        <v>200</v>
      </c>
      <c r="AT255" s="141" t="s">
        <v>138</v>
      </c>
      <c r="AU255" s="141" t="s">
        <v>85</v>
      </c>
      <c r="AY255" s="14" t="s">
        <v>136</v>
      </c>
      <c r="BE255" s="142">
        <f t="shared" si="54"/>
        <v>0</v>
      </c>
      <c r="BF255" s="142">
        <f t="shared" si="55"/>
        <v>0</v>
      </c>
      <c r="BG255" s="142">
        <f t="shared" si="56"/>
        <v>0</v>
      </c>
      <c r="BH255" s="142">
        <f t="shared" si="57"/>
        <v>0</v>
      </c>
      <c r="BI255" s="142">
        <f t="shared" si="58"/>
        <v>0</v>
      </c>
      <c r="BJ255" s="14" t="s">
        <v>83</v>
      </c>
      <c r="BK255" s="142">
        <f t="shared" si="59"/>
        <v>0</v>
      </c>
      <c r="BL255" s="14" t="s">
        <v>200</v>
      </c>
      <c r="BM255" s="141" t="s">
        <v>560</v>
      </c>
    </row>
    <row r="256" spans="1:65" s="2" customFormat="1" ht="24" customHeight="1" x14ac:dyDescent="0.2">
      <c r="A256" s="27"/>
      <c r="B256" s="136"/>
      <c r="C256" s="153" t="s">
        <v>561</v>
      </c>
      <c r="D256" s="153" t="s">
        <v>138</v>
      </c>
      <c r="E256" s="154" t="s">
        <v>562</v>
      </c>
      <c r="F256" s="155" t="s">
        <v>563</v>
      </c>
      <c r="G256" s="156" t="s">
        <v>367</v>
      </c>
      <c r="H256" s="157">
        <v>1</v>
      </c>
      <c r="I256" s="268"/>
      <c r="J256" s="151">
        <f t="shared" si="50"/>
        <v>0</v>
      </c>
      <c r="K256" s="152"/>
      <c r="L256" s="28"/>
      <c r="M256" s="137" t="s">
        <v>1</v>
      </c>
      <c r="N256" s="138" t="s">
        <v>40</v>
      </c>
      <c r="O256" s="53"/>
      <c r="P256" s="139">
        <f t="shared" si="51"/>
        <v>0</v>
      </c>
      <c r="Q256" s="139">
        <v>0</v>
      </c>
      <c r="R256" s="139">
        <f t="shared" si="52"/>
        <v>0</v>
      </c>
      <c r="S256" s="139">
        <v>4.0000000000000002E-4</v>
      </c>
      <c r="T256" s="140">
        <f t="shared" si="53"/>
        <v>4.0000000000000002E-4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41" t="s">
        <v>200</v>
      </c>
      <c r="AT256" s="141" t="s">
        <v>138</v>
      </c>
      <c r="AU256" s="141" t="s">
        <v>85</v>
      </c>
      <c r="AY256" s="14" t="s">
        <v>136</v>
      </c>
      <c r="BE256" s="142">
        <f t="shared" si="54"/>
        <v>0</v>
      </c>
      <c r="BF256" s="142">
        <f t="shared" si="55"/>
        <v>0</v>
      </c>
      <c r="BG256" s="142">
        <f t="shared" si="56"/>
        <v>0</v>
      </c>
      <c r="BH256" s="142">
        <f t="shared" si="57"/>
        <v>0</v>
      </c>
      <c r="BI256" s="142">
        <f t="shared" si="58"/>
        <v>0</v>
      </c>
      <c r="BJ256" s="14" t="s">
        <v>83</v>
      </c>
      <c r="BK256" s="142">
        <f t="shared" si="59"/>
        <v>0</v>
      </c>
      <c r="BL256" s="14" t="s">
        <v>200</v>
      </c>
      <c r="BM256" s="141" t="s">
        <v>564</v>
      </c>
    </row>
    <row r="257" spans="1:65" s="2" customFormat="1" ht="24" customHeight="1" x14ac:dyDescent="0.2">
      <c r="A257" s="27"/>
      <c r="B257" s="136"/>
      <c r="C257" s="153" t="s">
        <v>565</v>
      </c>
      <c r="D257" s="153" t="s">
        <v>138</v>
      </c>
      <c r="E257" s="154" t="s">
        <v>566</v>
      </c>
      <c r="F257" s="155" t="s">
        <v>567</v>
      </c>
      <c r="G257" s="156" t="s">
        <v>166</v>
      </c>
      <c r="H257" s="157">
        <v>10</v>
      </c>
      <c r="I257" s="268"/>
      <c r="J257" s="151">
        <f t="shared" si="50"/>
        <v>0</v>
      </c>
      <c r="K257" s="152"/>
      <c r="L257" s="28"/>
      <c r="M257" s="137" t="s">
        <v>1</v>
      </c>
      <c r="N257" s="138" t="s">
        <v>40</v>
      </c>
      <c r="O257" s="53"/>
      <c r="P257" s="139">
        <f t="shared" si="51"/>
        <v>0</v>
      </c>
      <c r="Q257" s="139">
        <v>0</v>
      </c>
      <c r="R257" s="139">
        <f t="shared" si="52"/>
        <v>0</v>
      </c>
      <c r="S257" s="139">
        <v>0.05</v>
      </c>
      <c r="T257" s="140">
        <f t="shared" si="53"/>
        <v>0.5</v>
      </c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R257" s="141" t="s">
        <v>200</v>
      </c>
      <c r="AT257" s="141" t="s">
        <v>138</v>
      </c>
      <c r="AU257" s="141" t="s">
        <v>85</v>
      </c>
      <c r="AY257" s="14" t="s">
        <v>136</v>
      </c>
      <c r="BE257" s="142">
        <f t="shared" si="54"/>
        <v>0</v>
      </c>
      <c r="BF257" s="142">
        <f t="shared" si="55"/>
        <v>0</v>
      </c>
      <c r="BG257" s="142">
        <f t="shared" si="56"/>
        <v>0</v>
      </c>
      <c r="BH257" s="142">
        <f t="shared" si="57"/>
        <v>0</v>
      </c>
      <c r="BI257" s="142">
        <f t="shared" si="58"/>
        <v>0</v>
      </c>
      <c r="BJ257" s="14" t="s">
        <v>83</v>
      </c>
      <c r="BK257" s="142">
        <f t="shared" si="59"/>
        <v>0</v>
      </c>
      <c r="BL257" s="14" t="s">
        <v>200</v>
      </c>
      <c r="BM257" s="141" t="s">
        <v>568</v>
      </c>
    </row>
    <row r="258" spans="1:65" s="2" customFormat="1" ht="24" customHeight="1" x14ac:dyDescent="0.2">
      <c r="A258" s="27"/>
      <c r="B258" s="136"/>
      <c r="C258" s="153" t="s">
        <v>569</v>
      </c>
      <c r="D258" s="153" t="s">
        <v>138</v>
      </c>
      <c r="E258" s="154" t="s">
        <v>570</v>
      </c>
      <c r="F258" s="155" t="s">
        <v>571</v>
      </c>
      <c r="G258" s="156" t="s">
        <v>159</v>
      </c>
      <c r="H258" s="157">
        <v>1000</v>
      </c>
      <c r="I258" s="268"/>
      <c r="J258" s="151">
        <f t="shared" si="50"/>
        <v>0</v>
      </c>
      <c r="K258" s="152"/>
      <c r="L258" s="28"/>
      <c r="M258" s="137" t="s">
        <v>1</v>
      </c>
      <c r="N258" s="138" t="s">
        <v>40</v>
      </c>
      <c r="O258" s="53"/>
      <c r="P258" s="139">
        <f t="shared" si="51"/>
        <v>0</v>
      </c>
      <c r="Q258" s="139">
        <v>0</v>
      </c>
      <c r="R258" s="139">
        <f t="shared" si="52"/>
        <v>0</v>
      </c>
      <c r="S258" s="139">
        <v>1E-3</v>
      </c>
      <c r="T258" s="140">
        <f t="shared" si="53"/>
        <v>1</v>
      </c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R258" s="141" t="s">
        <v>200</v>
      </c>
      <c r="AT258" s="141" t="s">
        <v>138</v>
      </c>
      <c r="AU258" s="141" t="s">
        <v>85</v>
      </c>
      <c r="AY258" s="14" t="s">
        <v>136</v>
      </c>
      <c r="BE258" s="142">
        <f t="shared" si="54"/>
        <v>0</v>
      </c>
      <c r="BF258" s="142">
        <f t="shared" si="55"/>
        <v>0</v>
      </c>
      <c r="BG258" s="142">
        <f t="shared" si="56"/>
        <v>0</v>
      </c>
      <c r="BH258" s="142">
        <f t="shared" si="57"/>
        <v>0</v>
      </c>
      <c r="BI258" s="142">
        <f t="shared" si="58"/>
        <v>0</v>
      </c>
      <c r="BJ258" s="14" t="s">
        <v>83</v>
      </c>
      <c r="BK258" s="142">
        <f t="shared" si="59"/>
        <v>0</v>
      </c>
      <c r="BL258" s="14" t="s">
        <v>200</v>
      </c>
      <c r="BM258" s="141" t="s">
        <v>572</v>
      </c>
    </row>
    <row r="259" spans="1:65" s="12" customFormat="1" ht="22.9" customHeight="1" x14ac:dyDescent="0.2">
      <c r="B259" s="128"/>
      <c r="C259" s="158"/>
      <c r="D259" s="159" t="s">
        <v>74</v>
      </c>
      <c r="E259" s="160" t="s">
        <v>573</v>
      </c>
      <c r="F259" s="160" t="s">
        <v>574</v>
      </c>
      <c r="G259" s="158"/>
      <c r="H259" s="158"/>
      <c r="I259" s="158"/>
      <c r="J259" s="161">
        <f>BK259</f>
        <v>0</v>
      </c>
      <c r="K259" s="158"/>
      <c r="L259" s="128"/>
      <c r="M259" s="130"/>
      <c r="N259" s="131"/>
      <c r="O259" s="131"/>
      <c r="P259" s="132">
        <f>P260</f>
        <v>0</v>
      </c>
      <c r="Q259" s="131"/>
      <c r="R259" s="132">
        <f>R260</f>
        <v>0.15462287999999999</v>
      </c>
      <c r="S259" s="131"/>
      <c r="T259" s="133">
        <f>T260</f>
        <v>0</v>
      </c>
      <c r="AR259" s="129" t="s">
        <v>85</v>
      </c>
      <c r="AT259" s="134" t="s">
        <v>74</v>
      </c>
      <c r="AU259" s="134" t="s">
        <v>83</v>
      </c>
      <c r="AY259" s="129" t="s">
        <v>136</v>
      </c>
      <c r="BK259" s="135">
        <f>BK260</f>
        <v>0</v>
      </c>
    </row>
    <row r="260" spans="1:65" s="2" customFormat="1" ht="16.5" customHeight="1" x14ac:dyDescent="0.2">
      <c r="A260" s="27"/>
      <c r="B260" s="136"/>
      <c r="C260" s="153" t="s">
        <v>575</v>
      </c>
      <c r="D260" s="153" t="s">
        <v>138</v>
      </c>
      <c r="E260" s="154" t="s">
        <v>576</v>
      </c>
      <c r="F260" s="155" t="s">
        <v>577</v>
      </c>
      <c r="G260" s="156" t="s">
        <v>150</v>
      </c>
      <c r="H260" s="157">
        <v>644.26199999999994</v>
      </c>
      <c r="I260" s="268"/>
      <c r="J260" s="151">
        <f>ROUND(I260*H260,2)</f>
        <v>0</v>
      </c>
      <c r="K260" s="152"/>
      <c r="L260" s="28"/>
      <c r="M260" s="137" t="s">
        <v>1</v>
      </c>
      <c r="N260" s="138" t="s">
        <v>40</v>
      </c>
      <c r="O260" s="53"/>
      <c r="P260" s="139">
        <f>O260*H260</f>
        <v>0</v>
      </c>
      <c r="Q260" s="139">
        <v>2.4000000000000001E-4</v>
      </c>
      <c r="R260" s="139">
        <f>Q260*H260</f>
        <v>0.15462287999999999</v>
      </c>
      <c r="S260" s="139">
        <v>0</v>
      </c>
      <c r="T260" s="140">
        <f>S260*H260</f>
        <v>0</v>
      </c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R260" s="141" t="s">
        <v>200</v>
      </c>
      <c r="AT260" s="141" t="s">
        <v>138</v>
      </c>
      <c r="AU260" s="141" t="s">
        <v>85</v>
      </c>
      <c r="AY260" s="14" t="s">
        <v>136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4" t="s">
        <v>83</v>
      </c>
      <c r="BK260" s="142">
        <f>ROUND(I260*H260,2)</f>
        <v>0</v>
      </c>
      <c r="BL260" s="14" t="s">
        <v>200</v>
      </c>
      <c r="BM260" s="141" t="s">
        <v>578</v>
      </c>
    </row>
    <row r="261" spans="1:65" s="12" customFormat="1" ht="22.9" customHeight="1" x14ac:dyDescent="0.2">
      <c r="B261" s="128"/>
      <c r="C261" s="158"/>
      <c r="D261" s="159" t="s">
        <v>74</v>
      </c>
      <c r="E261" s="160" t="s">
        <v>579</v>
      </c>
      <c r="F261" s="160" t="s">
        <v>580</v>
      </c>
      <c r="G261" s="158"/>
      <c r="H261" s="158"/>
      <c r="I261" s="158"/>
      <c r="J261" s="161">
        <f>BK261</f>
        <v>0</v>
      </c>
      <c r="K261" s="158"/>
      <c r="L261" s="128"/>
      <c r="M261" s="130"/>
      <c r="N261" s="131"/>
      <c r="O261" s="131"/>
      <c r="P261" s="132">
        <f>SUM(P262:P263)</f>
        <v>0</v>
      </c>
      <c r="Q261" s="131"/>
      <c r="R261" s="132">
        <f>SUM(R262:R263)</f>
        <v>1.9205999999999997E-2</v>
      </c>
      <c r="S261" s="131"/>
      <c r="T261" s="133">
        <f>SUM(T262:T263)</f>
        <v>0</v>
      </c>
      <c r="AR261" s="129" t="s">
        <v>85</v>
      </c>
      <c r="AT261" s="134" t="s">
        <v>74</v>
      </c>
      <c r="AU261" s="134" t="s">
        <v>83</v>
      </c>
      <c r="AY261" s="129" t="s">
        <v>136</v>
      </c>
      <c r="BK261" s="135">
        <f>SUM(BK262:BK263)</f>
        <v>0</v>
      </c>
    </row>
    <row r="262" spans="1:65" s="2" customFormat="1" ht="24" customHeight="1" x14ac:dyDescent="0.2">
      <c r="A262" s="27"/>
      <c r="B262" s="136"/>
      <c r="C262" s="153" t="s">
        <v>581</v>
      </c>
      <c r="D262" s="153" t="s">
        <v>138</v>
      </c>
      <c r="E262" s="154" t="s">
        <v>582</v>
      </c>
      <c r="F262" s="155" t="s">
        <v>583</v>
      </c>
      <c r="G262" s="156" t="s">
        <v>150</v>
      </c>
      <c r="H262" s="157">
        <v>16.004999999999999</v>
      </c>
      <c r="I262" s="268"/>
      <c r="J262" s="151">
        <f>ROUND(I262*H262,2)</f>
        <v>0</v>
      </c>
      <c r="K262" s="152"/>
      <c r="L262" s="28"/>
      <c r="M262" s="137" t="s">
        <v>1</v>
      </c>
      <c r="N262" s="138" t="s">
        <v>40</v>
      </c>
      <c r="O262" s="53"/>
      <c r="P262" s="139">
        <f>O262*H262</f>
        <v>0</v>
      </c>
      <c r="Q262" s="139">
        <v>2.0000000000000001E-4</v>
      </c>
      <c r="R262" s="139">
        <f>Q262*H262</f>
        <v>3.2009999999999999E-3</v>
      </c>
      <c r="S262" s="139">
        <v>0</v>
      </c>
      <c r="T262" s="140">
        <f>S262*H262</f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41" t="s">
        <v>200</v>
      </c>
      <c r="AT262" s="141" t="s">
        <v>138</v>
      </c>
      <c r="AU262" s="141" t="s">
        <v>85</v>
      </c>
      <c r="AY262" s="14" t="s">
        <v>136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4" t="s">
        <v>83</v>
      </c>
      <c r="BK262" s="142">
        <f>ROUND(I262*H262,2)</f>
        <v>0</v>
      </c>
      <c r="BL262" s="14" t="s">
        <v>200</v>
      </c>
      <c r="BM262" s="141" t="s">
        <v>584</v>
      </c>
    </row>
    <row r="263" spans="1:65" s="2" customFormat="1" ht="24" customHeight="1" x14ac:dyDescent="0.2">
      <c r="A263" s="27"/>
      <c r="B263" s="136"/>
      <c r="C263" s="153" t="s">
        <v>585</v>
      </c>
      <c r="D263" s="153" t="s">
        <v>138</v>
      </c>
      <c r="E263" s="154" t="s">
        <v>586</v>
      </c>
      <c r="F263" s="155" t="s">
        <v>587</v>
      </c>
      <c r="G263" s="156" t="s">
        <v>150</v>
      </c>
      <c r="H263" s="157">
        <v>16.004999999999999</v>
      </c>
      <c r="I263" s="268"/>
      <c r="J263" s="151">
        <f>ROUND(I263*H263,2)</f>
        <v>0</v>
      </c>
      <c r="K263" s="152"/>
      <c r="L263" s="28"/>
      <c r="M263" s="137" t="s">
        <v>1</v>
      </c>
      <c r="N263" s="138" t="s">
        <v>40</v>
      </c>
      <c r="O263" s="53"/>
      <c r="P263" s="139">
        <f>O263*H263</f>
        <v>0</v>
      </c>
      <c r="Q263" s="139">
        <v>1E-3</v>
      </c>
      <c r="R263" s="139">
        <f>Q263*H263</f>
        <v>1.6004999999999998E-2</v>
      </c>
      <c r="S263" s="139">
        <v>0</v>
      </c>
      <c r="T263" s="140">
        <f>S263*H263</f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41" t="s">
        <v>200</v>
      </c>
      <c r="AT263" s="141" t="s">
        <v>138</v>
      </c>
      <c r="AU263" s="141" t="s">
        <v>85</v>
      </c>
      <c r="AY263" s="14" t="s">
        <v>136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4" t="s">
        <v>83</v>
      </c>
      <c r="BK263" s="142">
        <f>ROUND(I263*H263,2)</f>
        <v>0</v>
      </c>
      <c r="BL263" s="14" t="s">
        <v>200</v>
      </c>
      <c r="BM263" s="141" t="s">
        <v>588</v>
      </c>
    </row>
    <row r="264" spans="1:65" s="12" customFormat="1" ht="25.9" customHeight="1" x14ac:dyDescent="0.2">
      <c r="B264" s="128"/>
      <c r="C264" s="158"/>
      <c r="D264" s="159" t="s">
        <v>74</v>
      </c>
      <c r="E264" s="162" t="s">
        <v>589</v>
      </c>
      <c r="F264" s="162" t="s">
        <v>590</v>
      </c>
      <c r="G264" s="158"/>
      <c r="H264" s="158"/>
      <c r="I264" s="158"/>
      <c r="J264" s="163">
        <f>BK264</f>
        <v>0</v>
      </c>
      <c r="K264" s="158"/>
      <c r="L264" s="128"/>
      <c r="M264" s="130"/>
      <c r="N264" s="131"/>
      <c r="O264" s="131"/>
      <c r="P264" s="132">
        <f>P265+P269+P274</f>
        <v>0</v>
      </c>
      <c r="Q264" s="131"/>
      <c r="R264" s="132">
        <f>R265+R269+R274</f>
        <v>0</v>
      </c>
      <c r="S264" s="131"/>
      <c r="T264" s="133">
        <f>T265+T269+T274</f>
        <v>0</v>
      </c>
      <c r="AR264" s="129" t="s">
        <v>155</v>
      </c>
      <c r="AT264" s="134" t="s">
        <v>74</v>
      </c>
      <c r="AU264" s="134" t="s">
        <v>75</v>
      </c>
      <c r="AY264" s="129" t="s">
        <v>136</v>
      </c>
      <c r="BK264" s="135">
        <f>BK265+BK269+BK274</f>
        <v>0</v>
      </c>
    </row>
    <row r="265" spans="1:65" s="12" customFormat="1" ht="22.9" customHeight="1" x14ac:dyDescent="0.2">
      <c r="B265" s="128"/>
      <c r="C265" s="158"/>
      <c r="D265" s="159" t="s">
        <v>74</v>
      </c>
      <c r="E265" s="160" t="s">
        <v>591</v>
      </c>
      <c r="F265" s="160" t="s">
        <v>592</v>
      </c>
      <c r="G265" s="158"/>
      <c r="H265" s="158"/>
      <c r="I265" s="158"/>
      <c r="J265" s="161">
        <f>BK265</f>
        <v>0</v>
      </c>
      <c r="K265" s="158"/>
      <c r="L265" s="128"/>
      <c r="M265" s="130"/>
      <c r="N265" s="131"/>
      <c r="O265" s="131"/>
      <c r="P265" s="132">
        <f>SUM(P266:P268)</f>
        <v>0</v>
      </c>
      <c r="Q265" s="131"/>
      <c r="R265" s="132">
        <f>SUM(R266:R268)</f>
        <v>0</v>
      </c>
      <c r="S265" s="131"/>
      <c r="T265" s="133">
        <f>SUM(T266:T268)</f>
        <v>0</v>
      </c>
      <c r="AR265" s="129" t="s">
        <v>155</v>
      </c>
      <c r="AT265" s="134" t="s">
        <v>74</v>
      </c>
      <c r="AU265" s="134" t="s">
        <v>83</v>
      </c>
      <c r="AY265" s="129" t="s">
        <v>136</v>
      </c>
      <c r="BK265" s="135">
        <f>SUM(BK266:BK268)</f>
        <v>0</v>
      </c>
    </row>
    <row r="266" spans="1:65" s="2" customFormat="1" ht="24" customHeight="1" x14ac:dyDescent="0.2">
      <c r="A266" s="27"/>
      <c r="B266" s="136"/>
      <c r="C266" s="153" t="s">
        <v>593</v>
      </c>
      <c r="D266" s="153" t="s">
        <v>138</v>
      </c>
      <c r="E266" s="154" t="s">
        <v>594</v>
      </c>
      <c r="F266" s="155" t="s">
        <v>595</v>
      </c>
      <c r="G266" s="156" t="s">
        <v>596</v>
      </c>
      <c r="H266" s="157">
        <v>4</v>
      </c>
      <c r="I266" s="268"/>
      <c r="J266" s="151">
        <f>ROUND(I266*H266,2)</f>
        <v>0</v>
      </c>
      <c r="K266" s="152"/>
      <c r="L266" s="28"/>
      <c r="M266" s="137" t="s">
        <v>1</v>
      </c>
      <c r="N266" s="138" t="s">
        <v>40</v>
      </c>
      <c r="O266" s="53"/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41" t="s">
        <v>597</v>
      </c>
      <c r="AT266" s="141" t="s">
        <v>138</v>
      </c>
      <c r="AU266" s="141" t="s">
        <v>85</v>
      </c>
      <c r="AY266" s="14" t="s">
        <v>136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4" t="s">
        <v>83</v>
      </c>
      <c r="BK266" s="142">
        <f>ROUND(I266*H266,2)</f>
        <v>0</v>
      </c>
      <c r="BL266" s="14" t="s">
        <v>597</v>
      </c>
      <c r="BM266" s="141" t="s">
        <v>598</v>
      </c>
    </row>
    <row r="267" spans="1:65" s="2" customFormat="1" ht="16.5" customHeight="1" x14ac:dyDescent="0.2">
      <c r="A267" s="27"/>
      <c r="B267" s="136"/>
      <c r="C267" s="153" t="s">
        <v>599</v>
      </c>
      <c r="D267" s="153" t="s">
        <v>138</v>
      </c>
      <c r="E267" s="154" t="s">
        <v>600</v>
      </c>
      <c r="F267" s="155" t="s">
        <v>601</v>
      </c>
      <c r="G267" s="156" t="s">
        <v>596</v>
      </c>
      <c r="H267" s="157">
        <v>1</v>
      </c>
      <c r="I267" s="268"/>
      <c r="J267" s="151">
        <f>ROUND(I267*H267,2)</f>
        <v>0</v>
      </c>
      <c r="K267" s="152"/>
      <c r="L267" s="28"/>
      <c r="M267" s="137" t="s">
        <v>1</v>
      </c>
      <c r="N267" s="138" t="s">
        <v>40</v>
      </c>
      <c r="O267" s="53"/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R267" s="141" t="s">
        <v>597</v>
      </c>
      <c r="AT267" s="141" t="s">
        <v>138</v>
      </c>
      <c r="AU267" s="141" t="s">
        <v>85</v>
      </c>
      <c r="AY267" s="14" t="s">
        <v>136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4" t="s">
        <v>83</v>
      </c>
      <c r="BK267" s="142">
        <f>ROUND(I267*H267,2)</f>
        <v>0</v>
      </c>
      <c r="BL267" s="14" t="s">
        <v>597</v>
      </c>
      <c r="BM267" s="141" t="s">
        <v>602</v>
      </c>
    </row>
    <row r="268" spans="1:65" s="2" customFormat="1" ht="16.5" customHeight="1" x14ac:dyDescent="0.2">
      <c r="A268" s="27"/>
      <c r="B268" s="136"/>
      <c r="C268" s="153" t="s">
        <v>603</v>
      </c>
      <c r="D268" s="153" t="s">
        <v>138</v>
      </c>
      <c r="E268" s="154" t="s">
        <v>604</v>
      </c>
      <c r="F268" s="155" t="s">
        <v>605</v>
      </c>
      <c r="G268" s="156" t="s">
        <v>596</v>
      </c>
      <c r="H268" s="157">
        <v>1</v>
      </c>
      <c r="I268" s="268"/>
      <c r="J268" s="151">
        <f>ROUND(I268*H268,2)</f>
        <v>0</v>
      </c>
      <c r="K268" s="152"/>
      <c r="L268" s="28"/>
      <c r="M268" s="137" t="s">
        <v>1</v>
      </c>
      <c r="N268" s="138" t="s">
        <v>40</v>
      </c>
      <c r="O268" s="53"/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41" t="s">
        <v>597</v>
      </c>
      <c r="AT268" s="141" t="s">
        <v>138</v>
      </c>
      <c r="AU268" s="141" t="s">
        <v>85</v>
      </c>
      <c r="AY268" s="14" t="s">
        <v>136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4" t="s">
        <v>83</v>
      </c>
      <c r="BK268" s="142">
        <f>ROUND(I268*H268,2)</f>
        <v>0</v>
      </c>
      <c r="BL268" s="14" t="s">
        <v>597</v>
      </c>
      <c r="BM268" s="141" t="s">
        <v>606</v>
      </c>
    </row>
    <row r="269" spans="1:65" s="12" customFormat="1" ht="22.9" customHeight="1" x14ac:dyDescent="0.2">
      <c r="B269" s="128"/>
      <c r="C269" s="158"/>
      <c r="D269" s="159" t="s">
        <v>74</v>
      </c>
      <c r="E269" s="160" t="s">
        <v>607</v>
      </c>
      <c r="F269" s="160" t="s">
        <v>608</v>
      </c>
      <c r="G269" s="158"/>
      <c r="H269" s="158"/>
      <c r="I269" s="158"/>
      <c r="J269" s="161">
        <f>BK269</f>
        <v>0</v>
      </c>
      <c r="K269" s="158"/>
      <c r="L269" s="128"/>
      <c r="M269" s="130"/>
      <c r="N269" s="131"/>
      <c r="O269" s="131"/>
      <c r="P269" s="132">
        <f>SUM(P270:P273)</f>
        <v>0</v>
      </c>
      <c r="Q269" s="131"/>
      <c r="R269" s="132">
        <f>SUM(R270:R273)</f>
        <v>0</v>
      </c>
      <c r="S269" s="131"/>
      <c r="T269" s="133">
        <f>SUM(T270:T273)</f>
        <v>0</v>
      </c>
      <c r="AR269" s="129" t="s">
        <v>155</v>
      </c>
      <c r="AT269" s="134" t="s">
        <v>74</v>
      </c>
      <c r="AU269" s="134" t="s">
        <v>83</v>
      </c>
      <c r="AY269" s="129" t="s">
        <v>136</v>
      </c>
      <c r="BK269" s="135">
        <f>SUM(BK270:BK273)</f>
        <v>0</v>
      </c>
    </row>
    <row r="270" spans="1:65" s="2" customFormat="1" ht="24" customHeight="1" x14ac:dyDescent="0.2">
      <c r="A270" s="27"/>
      <c r="B270" s="136"/>
      <c r="C270" s="153" t="s">
        <v>609</v>
      </c>
      <c r="D270" s="153" t="s">
        <v>138</v>
      </c>
      <c r="E270" s="154" t="s">
        <v>610</v>
      </c>
      <c r="F270" s="155" t="s">
        <v>611</v>
      </c>
      <c r="G270" s="156" t="s">
        <v>596</v>
      </c>
      <c r="H270" s="157">
        <v>1</v>
      </c>
      <c r="I270" s="268"/>
      <c r="J270" s="151">
        <f>ROUND(I270*H270,2)</f>
        <v>0</v>
      </c>
      <c r="K270" s="152"/>
      <c r="L270" s="28"/>
      <c r="M270" s="137" t="s">
        <v>1</v>
      </c>
      <c r="N270" s="138" t="s">
        <v>40</v>
      </c>
      <c r="O270" s="53"/>
      <c r="P270" s="139">
        <f>O270*H270</f>
        <v>0</v>
      </c>
      <c r="Q270" s="139">
        <v>0</v>
      </c>
      <c r="R270" s="139">
        <f>Q270*H270</f>
        <v>0</v>
      </c>
      <c r="S270" s="139">
        <v>0</v>
      </c>
      <c r="T270" s="140">
        <f>S270*H270</f>
        <v>0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R270" s="141" t="s">
        <v>597</v>
      </c>
      <c r="AT270" s="141" t="s">
        <v>138</v>
      </c>
      <c r="AU270" s="141" t="s">
        <v>85</v>
      </c>
      <c r="AY270" s="14" t="s">
        <v>136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4" t="s">
        <v>83</v>
      </c>
      <c r="BK270" s="142">
        <f>ROUND(I270*H270,2)</f>
        <v>0</v>
      </c>
      <c r="BL270" s="14" t="s">
        <v>597</v>
      </c>
      <c r="BM270" s="141" t="s">
        <v>612</v>
      </c>
    </row>
    <row r="271" spans="1:65" s="2" customFormat="1" ht="16.5" customHeight="1" x14ac:dyDescent="0.2">
      <c r="A271" s="27"/>
      <c r="B271" s="136"/>
      <c r="C271" s="153" t="s">
        <v>613</v>
      </c>
      <c r="D271" s="153" t="s">
        <v>138</v>
      </c>
      <c r="E271" s="154" t="s">
        <v>614</v>
      </c>
      <c r="F271" s="155" t="s">
        <v>615</v>
      </c>
      <c r="G271" s="156" t="s">
        <v>596</v>
      </c>
      <c r="H271" s="157">
        <v>1</v>
      </c>
      <c r="I271" s="268"/>
      <c r="J271" s="151">
        <f>ROUND(I271*H271,2)</f>
        <v>0</v>
      </c>
      <c r="K271" s="152"/>
      <c r="L271" s="28"/>
      <c r="M271" s="137" t="s">
        <v>1</v>
      </c>
      <c r="N271" s="138" t="s">
        <v>40</v>
      </c>
      <c r="O271" s="53"/>
      <c r="P271" s="139">
        <f>O271*H271</f>
        <v>0</v>
      </c>
      <c r="Q271" s="139">
        <v>0</v>
      </c>
      <c r="R271" s="139">
        <f>Q271*H271</f>
        <v>0</v>
      </c>
      <c r="S271" s="139">
        <v>0</v>
      </c>
      <c r="T271" s="140">
        <f>S271*H271</f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41" t="s">
        <v>597</v>
      </c>
      <c r="AT271" s="141" t="s">
        <v>138</v>
      </c>
      <c r="AU271" s="141" t="s">
        <v>85</v>
      </c>
      <c r="AY271" s="14" t="s">
        <v>136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4" t="s">
        <v>83</v>
      </c>
      <c r="BK271" s="142">
        <f>ROUND(I271*H271,2)</f>
        <v>0</v>
      </c>
      <c r="BL271" s="14" t="s">
        <v>597</v>
      </c>
      <c r="BM271" s="141" t="s">
        <v>616</v>
      </c>
    </row>
    <row r="272" spans="1:65" s="2" customFormat="1" ht="24" customHeight="1" x14ac:dyDescent="0.2">
      <c r="A272" s="27"/>
      <c r="B272" s="136"/>
      <c r="C272" s="153" t="s">
        <v>617</v>
      </c>
      <c r="D272" s="153" t="s">
        <v>138</v>
      </c>
      <c r="E272" s="154" t="s">
        <v>618</v>
      </c>
      <c r="F272" s="155" t="s">
        <v>619</v>
      </c>
      <c r="G272" s="156" t="s">
        <v>596</v>
      </c>
      <c r="H272" s="157">
        <v>1</v>
      </c>
      <c r="I272" s="268"/>
      <c r="J272" s="151">
        <f>ROUND(I272*H272,2)</f>
        <v>0</v>
      </c>
      <c r="K272" s="152"/>
      <c r="L272" s="28"/>
      <c r="M272" s="137" t="s">
        <v>1</v>
      </c>
      <c r="N272" s="138" t="s">
        <v>40</v>
      </c>
      <c r="O272" s="53"/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41" t="s">
        <v>597</v>
      </c>
      <c r="AT272" s="141" t="s">
        <v>138</v>
      </c>
      <c r="AU272" s="141" t="s">
        <v>85</v>
      </c>
      <c r="AY272" s="14" t="s">
        <v>136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4" t="s">
        <v>83</v>
      </c>
      <c r="BK272" s="142">
        <f>ROUND(I272*H272,2)</f>
        <v>0</v>
      </c>
      <c r="BL272" s="14" t="s">
        <v>597</v>
      </c>
      <c r="BM272" s="141" t="s">
        <v>620</v>
      </c>
    </row>
    <row r="273" spans="1:65" s="2" customFormat="1" ht="16.5" customHeight="1" x14ac:dyDescent="0.2">
      <c r="A273" s="27"/>
      <c r="B273" s="136"/>
      <c r="C273" s="153" t="s">
        <v>621</v>
      </c>
      <c r="D273" s="153" t="s">
        <v>138</v>
      </c>
      <c r="E273" s="154" t="s">
        <v>622</v>
      </c>
      <c r="F273" s="155" t="s">
        <v>623</v>
      </c>
      <c r="G273" s="156" t="s">
        <v>596</v>
      </c>
      <c r="H273" s="157">
        <v>1</v>
      </c>
      <c r="I273" s="268"/>
      <c r="J273" s="151">
        <f>ROUND(I273*H273,2)</f>
        <v>0</v>
      </c>
      <c r="K273" s="152"/>
      <c r="L273" s="28"/>
      <c r="M273" s="137" t="s">
        <v>1</v>
      </c>
      <c r="N273" s="138" t="s">
        <v>40</v>
      </c>
      <c r="O273" s="53"/>
      <c r="P273" s="139">
        <f>O273*H273</f>
        <v>0</v>
      </c>
      <c r="Q273" s="139">
        <v>0</v>
      </c>
      <c r="R273" s="139">
        <f>Q273*H273</f>
        <v>0</v>
      </c>
      <c r="S273" s="139">
        <v>0</v>
      </c>
      <c r="T273" s="140">
        <f>S273*H273</f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41" t="s">
        <v>597</v>
      </c>
      <c r="AT273" s="141" t="s">
        <v>138</v>
      </c>
      <c r="AU273" s="141" t="s">
        <v>85</v>
      </c>
      <c r="AY273" s="14" t="s">
        <v>136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4" t="s">
        <v>83</v>
      </c>
      <c r="BK273" s="142">
        <f>ROUND(I273*H273,2)</f>
        <v>0</v>
      </c>
      <c r="BL273" s="14" t="s">
        <v>597</v>
      </c>
      <c r="BM273" s="141" t="s">
        <v>624</v>
      </c>
    </row>
    <row r="274" spans="1:65" s="12" customFormat="1" ht="22.9" customHeight="1" x14ac:dyDescent="0.2">
      <c r="B274" s="128"/>
      <c r="C274" s="158"/>
      <c r="D274" s="159" t="s">
        <v>74</v>
      </c>
      <c r="E274" s="160" t="s">
        <v>625</v>
      </c>
      <c r="F274" s="160" t="s">
        <v>626</v>
      </c>
      <c r="G274" s="158"/>
      <c r="H274" s="158"/>
      <c r="I274" s="158"/>
      <c r="J274" s="161">
        <f>BK274</f>
        <v>0</v>
      </c>
      <c r="K274" s="158"/>
      <c r="L274" s="128"/>
      <c r="M274" s="130"/>
      <c r="N274" s="131"/>
      <c r="O274" s="131"/>
      <c r="P274" s="132">
        <f>SUM(P275:P276)</f>
        <v>0</v>
      </c>
      <c r="Q274" s="131"/>
      <c r="R274" s="132">
        <f>SUM(R275:R276)</f>
        <v>0</v>
      </c>
      <c r="S274" s="131"/>
      <c r="T274" s="133">
        <f>SUM(T275:T276)</f>
        <v>0</v>
      </c>
      <c r="AR274" s="129" t="s">
        <v>155</v>
      </c>
      <c r="AT274" s="134" t="s">
        <v>74</v>
      </c>
      <c r="AU274" s="134" t="s">
        <v>83</v>
      </c>
      <c r="AY274" s="129" t="s">
        <v>136</v>
      </c>
      <c r="BK274" s="135">
        <f>SUM(BK275:BK276)</f>
        <v>0</v>
      </c>
    </row>
    <row r="275" spans="1:65" s="2" customFormat="1" ht="16.5" customHeight="1" x14ac:dyDescent="0.2">
      <c r="A275" s="27"/>
      <c r="B275" s="136"/>
      <c r="C275" s="153" t="s">
        <v>627</v>
      </c>
      <c r="D275" s="153" t="s">
        <v>138</v>
      </c>
      <c r="E275" s="154" t="s">
        <v>628</v>
      </c>
      <c r="F275" s="155" t="s">
        <v>629</v>
      </c>
      <c r="G275" s="156" t="s">
        <v>596</v>
      </c>
      <c r="H275" s="157">
        <v>1</v>
      </c>
      <c r="I275" s="268"/>
      <c r="J275" s="151">
        <f>ROUND(I275*H275,2)</f>
        <v>0</v>
      </c>
      <c r="K275" s="152"/>
      <c r="L275" s="28"/>
      <c r="M275" s="137" t="s">
        <v>1</v>
      </c>
      <c r="N275" s="138" t="s">
        <v>40</v>
      </c>
      <c r="O275" s="53"/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41" t="s">
        <v>597</v>
      </c>
      <c r="AT275" s="141" t="s">
        <v>138</v>
      </c>
      <c r="AU275" s="141" t="s">
        <v>85</v>
      </c>
      <c r="AY275" s="14" t="s">
        <v>136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4" t="s">
        <v>83</v>
      </c>
      <c r="BK275" s="142">
        <f>ROUND(I275*H275,2)</f>
        <v>0</v>
      </c>
      <c r="BL275" s="14" t="s">
        <v>597</v>
      </c>
      <c r="BM275" s="141" t="s">
        <v>630</v>
      </c>
    </row>
    <row r="276" spans="1:65" s="2" customFormat="1" ht="24" customHeight="1" x14ac:dyDescent="0.2">
      <c r="A276" s="27"/>
      <c r="B276" s="136"/>
      <c r="C276" s="153" t="s">
        <v>631</v>
      </c>
      <c r="D276" s="153" t="s">
        <v>138</v>
      </c>
      <c r="E276" s="154" t="s">
        <v>632</v>
      </c>
      <c r="F276" s="155" t="s">
        <v>633</v>
      </c>
      <c r="G276" s="156" t="s">
        <v>596</v>
      </c>
      <c r="H276" s="157">
        <v>1</v>
      </c>
      <c r="I276" s="268"/>
      <c r="J276" s="151">
        <f>ROUND(I276*H276,2)</f>
        <v>0</v>
      </c>
      <c r="K276" s="152"/>
      <c r="L276" s="28"/>
      <c r="M276" s="146" t="s">
        <v>1</v>
      </c>
      <c r="N276" s="147" t="s">
        <v>40</v>
      </c>
      <c r="O276" s="148"/>
      <c r="P276" s="149">
        <f>O276*H276</f>
        <v>0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41" t="s">
        <v>597</v>
      </c>
      <c r="AT276" s="141" t="s">
        <v>138</v>
      </c>
      <c r="AU276" s="141" t="s">
        <v>85</v>
      </c>
      <c r="AY276" s="14" t="s">
        <v>136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4" t="s">
        <v>83</v>
      </c>
      <c r="BK276" s="142">
        <f>ROUND(I276*H276,2)</f>
        <v>0</v>
      </c>
      <c r="BL276" s="14" t="s">
        <v>597</v>
      </c>
      <c r="BM276" s="141" t="s">
        <v>634</v>
      </c>
    </row>
    <row r="277" spans="1:65" s="2" customFormat="1" ht="6.95" customHeight="1" x14ac:dyDescent="0.2">
      <c r="A277" s="27"/>
      <c r="B277" s="42"/>
      <c r="C277" s="43"/>
      <c r="D277" s="43"/>
      <c r="E277" s="43"/>
      <c r="F277" s="43"/>
      <c r="G277" s="43"/>
      <c r="H277" s="43"/>
      <c r="I277" s="115"/>
      <c r="J277" s="43"/>
      <c r="K277" s="43"/>
      <c r="L277" s="28"/>
      <c r="M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</row>
  </sheetData>
  <sheetProtection algorithmName="SHA-512" hashValue="CBKTNx++tXsZ7rFH7MgqOPv5L8rBezeUeiI4hx4GUZo4Ip0ZGL06y+cP//oxKw/6vGe1mgjDr2Ez0YyZ9ASZsw==" saltValue="NI7ga8sC+bcWlRruoyDUGw==" spinCount="100000" sheet="1" objects="1" scenarios="1"/>
  <autoFilter ref="C139:K276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9"/>
  <sheetViews>
    <sheetView showGridLines="0" zoomScale="85" zoomScaleNormal="85" workbookViewId="0">
      <selection activeCell="J17" sqref="J17:J18"/>
    </sheetView>
  </sheetViews>
  <sheetFormatPr defaultRowHeight="11.25" x14ac:dyDescent="0.2"/>
  <cols>
    <col min="1" max="1" width="8.33203125" style="201" customWidth="1"/>
    <col min="2" max="2" width="1.6640625" style="201" customWidth="1"/>
    <col min="3" max="3" width="4.1640625" style="201" customWidth="1"/>
    <col min="4" max="4" width="4.33203125" style="201" customWidth="1"/>
    <col min="5" max="5" width="17.1640625" style="201" customWidth="1"/>
    <col min="6" max="6" width="50.83203125" style="201" customWidth="1"/>
    <col min="7" max="7" width="7" style="201" customWidth="1"/>
    <col min="8" max="8" width="11.5" style="201" customWidth="1"/>
    <col min="9" max="10" width="20.1640625" style="201" customWidth="1"/>
    <col min="11" max="11" width="20.1640625" style="201" hidden="1" customWidth="1"/>
    <col min="12" max="12" width="9.33203125" style="201" customWidth="1"/>
    <col min="13" max="13" width="10.83203125" style="201" hidden="1" customWidth="1"/>
    <col min="14" max="14" width="9.33203125" style="201" hidden="1"/>
    <col min="15" max="20" width="14.1640625" style="201" hidden="1" customWidth="1"/>
    <col min="21" max="21" width="16.33203125" style="201" hidden="1" customWidth="1"/>
    <col min="22" max="22" width="12.33203125" style="201" customWidth="1"/>
    <col min="23" max="23" width="16.33203125" style="201" customWidth="1"/>
    <col min="24" max="24" width="12.33203125" style="201" customWidth="1"/>
    <col min="25" max="25" width="15" style="201" customWidth="1"/>
    <col min="26" max="26" width="11" style="201" customWidth="1"/>
    <col min="27" max="27" width="15" style="201" customWidth="1"/>
    <col min="28" max="28" width="16.33203125" style="201" customWidth="1"/>
    <col min="29" max="29" width="11" style="201" customWidth="1"/>
    <col min="30" max="30" width="15" style="201" customWidth="1"/>
    <col min="31" max="31" width="16.33203125" style="201" customWidth="1"/>
    <col min="32" max="43" width="9.33203125" style="201"/>
    <col min="44" max="65" width="9.33203125" style="201" hidden="1"/>
    <col min="66" max="16384" width="9.33203125" style="201"/>
  </cols>
  <sheetData>
    <row r="2" spans="1:46" ht="36.950000000000003" customHeight="1" x14ac:dyDescent="0.2">
      <c r="L2" s="322" t="s">
        <v>5</v>
      </c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0" t="s">
        <v>88</v>
      </c>
    </row>
    <row r="3" spans="1:46" ht="6.95" customHeight="1" x14ac:dyDescent="0.2"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02"/>
      <c r="AT3" s="220" t="s">
        <v>85</v>
      </c>
    </row>
    <row r="4" spans="1:46" ht="24.95" customHeight="1" x14ac:dyDescent="0.2">
      <c r="B4" s="202"/>
      <c r="D4" s="214" t="s">
        <v>89</v>
      </c>
      <c r="L4" s="202"/>
      <c r="M4" s="267" t="s">
        <v>10</v>
      </c>
      <c r="AT4" s="220" t="s">
        <v>3</v>
      </c>
    </row>
    <row r="5" spans="1:46" ht="6.95" customHeight="1" x14ac:dyDescent="0.2">
      <c r="B5" s="202"/>
      <c r="L5" s="202"/>
    </row>
    <row r="6" spans="1:46" ht="12" customHeight="1" x14ac:dyDescent="0.2">
      <c r="B6" s="202"/>
      <c r="D6" s="181" t="s">
        <v>16</v>
      </c>
      <c r="L6" s="202"/>
    </row>
    <row r="7" spans="1:46" ht="16.5" customHeight="1" x14ac:dyDescent="0.2">
      <c r="B7" s="202"/>
      <c r="E7" s="320" t="str">
        <f>'Rekapitulace stavby'!K6</f>
        <v>Snížení energet. náročnosti budovy tělocvičny</v>
      </c>
      <c r="F7" s="321"/>
      <c r="G7" s="321"/>
      <c r="H7" s="321"/>
      <c r="L7" s="202"/>
    </row>
    <row r="8" spans="1:46" s="180" customFormat="1" ht="12" customHeight="1" x14ac:dyDescent="0.2">
      <c r="A8" s="176"/>
      <c r="B8" s="178"/>
      <c r="C8" s="176"/>
      <c r="D8" s="181" t="s">
        <v>90</v>
      </c>
      <c r="E8" s="176"/>
      <c r="F8" s="176"/>
      <c r="G8" s="176"/>
      <c r="H8" s="176"/>
      <c r="I8" s="176"/>
      <c r="J8" s="176"/>
      <c r="K8" s="176"/>
      <c r="L8" s="179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</row>
    <row r="9" spans="1:46" s="180" customFormat="1" ht="16.5" customHeight="1" x14ac:dyDescent="0.2">
      <c r="A9" s="176"/>
      <c r="B9" s="178"/>
      <c r="C9" s="176"/>
      <c r="D9" s="176"/>
      <c r="E9" s="318" t="s">
        <v>635</v>
      </c>
      <c r="F9" s="319"/>
      <c r="G9" s="319"/>
      <c r="H9" s="319"/>
      <c r="I9" s="176"/>
      <c r="J9" s="176"/>
      <c r="K9" s="176"/>
      <c r="L9" s="179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</row>
    <row r="10" spans="1:46" s="180" customFormat="1" x14ac:dyDescent="0.2">
      <c r="A10" s="176"/>
      <c r="B10" s="178"/>
      <c r="C10" s="176"/>
      <c r="D10" s="176"/>
      <c r="E10" s="176"/>
      <c r="F10" s="176"/>
      <c r="G10" s="176"/>
      <c r="H10" s="176"/>
      <c r="I10" s="176"/>
      <c r="J10" s="176"/>
      <c r="K10" s="176"/>
      <c r="L10" s="179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</row>
    <row r="11" spans="1:46" s="180" customFormat="1" ht="12" customHeight="1" x14ac:dyDescent="0.2">
      <c r="A11" s="176"/>
      <c r="B11" s="178"/>
      <c r="C11" s="176"/>
      <c r="D11" s="181" t="s">
        <v>18</v>
      </c>
      <c r="E11" s="176"/>
      <c r="F11" s="182" t="s">
        <v>1</v>
      </c>
      <c r="G11" s="176"/>
      <c r="H11" s="176"/>
      <c r="I11" s="181" t="s">
        <v>19</v>
      </c>
      <c r="J11" s="182" t="s">
        <v>1</v>
      </c>
      <c r="K11" s="176"/>
      <c r="L11" s="179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</row>
    <row r="12" spans="1:46" s="180" customFormat="1" ht="12" customHeight="1" x14ac:dyDescent="0.2">
      <c r="A12" s="176"/>
      <c r="B12" s="178"/>
      <c r="C12" s="176"/>
      <c r="D12" s="181" t="s">
        <v>20</v>
      </c>
      <c r="E12" s="176"/>
      <c r="F12" s="182" t="s">
        <v>636</v>
      </c>
      <c r="G12" s="176"/>
      <c r="H12" s="176"/>
      <c r="I12" s="181" t="s">
        <v>22</v>
      </c>
      <c r="J12" s="215">
        <f>'Rekapitulace stavby'!AN8</f>
        <v>0</v>
      </c>
      <c r="K12" s="176"/>
      <c r="L12" s="179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</row>
    <row r="13" spans="1:46" s="180" customFormat="1" ht="10.9" customHeight="1" x14ac:dyDescent="0.2">
      <c r="A13" s="176"/>
      <c r="B13" s="178"/>
      <c r="C13" s="176"/>
      <c r="D13" s="176"/>
      <c r="E13" s="176"/>
      <c r="F13" s="176"/>
      <c r="G13" s="176"/>
      <c r="H13" s="176"/>
      <c r="I13" s="176"/>
      <c r="J13" s="176"/>
      <c r="K13" s="176"/>
      <c r="L13" s="179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</row>
    <row r="14" spans="1:46" s="180" customFormat="1" ht="12" customHeight="1" x14ac:dyDescent="0.2">
      <c r="A14" s="176"/>
      <c r="B14" s="178"/>
      <c r="C14" s="176"/>
      <c r="D14" s="181" t="s">
        <v>23</v>
      </c>
      <c r="E14" s="176"/>
      <c r="F14" s="176"/>
      <c r="G14" s="176"/>
      <c r="H14" s="176"/>
      <c r="I14" s="181" t="s">
        <v>24</v>
      </c>
      <c r="J14" s="182" t="s">
        <v>1</v>
      </c>
      <c r="K14" s="176"/>
      <c r="L14" s="179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</row>
    <row r="15" spans="1:46" s="180" customFormat="1" ht="18" customHeight="1" x14ac:dyDescent="0.2">
      <c r="A15" s="176"/>
      <c r="B15" s="178"/>
      <c r="C15" s="176"/>
      <c r="D15" s="176"/>
      <c r="E15" s="182" t="s">
        <v>25</v>
      </c>
      <c r="F15" s="176"/>
      <c r="G15" s="176"/>
      <c r="H15" s="176"/>
      <c r="I15" s="181" t="s">
        <v>26</v>
      </c>
      <c r="J15" s="182" t="s">
        <v>1</v>
      </c>
      <c r="K15" s="176"/>
      <c r="L15" s="179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</row>
    <row r="16" spans="1:46" s="180" customFormat="1" ht="6.95" customHeight="1" x14ac:dyDescent="0.2">
      <c r="A16" s="176"/>
      <c r="B16" s="178"/>
      <c r="C16" s="176"/>
      <c r="D16" s="176"/>
      <c r="E16" s="176"/>
      <c r="F16" s="176"/>
      <c r="G16" s="176"/>
      <c r="H16" s="176"/>
      <c r="I16" s="176"/>
      <c r="J16" s="176"/>
      <c r="K16" s="176"/>
      <c r="L16" s="179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</row>
    <row r="17" spans="1:31" s="180" customFormat="1" ht="12" customHeight="1" x14ac:dyDescent="0.2">
      <c r="A17" s="176"/>
      <c r="B17" s="178"/>
      <c r="C17" s="176"/>
      <c r="D17" s="181" t="s">
        <v>27</v>
      </c>
      <c r="E17" s="176"/>
      <c r="F17" s="176"/>
      <c r="G17" s="176"/>
      <c r="H17" s="176"/>
      <c r="I17" s="181" t="s">
        <v>24</v>
      </c>
      <c r="J17" s="271" t="str">
        <f>'Rekapitulace stavby'!AN13</f>
        <v>Vyplň údaj</v>
      </c>
      <c r="K17" s="176"/>
      <c r="L17" s="179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</row>
    <row r="18" spans="1:31" s="180" customFormat="1" ht="18" customHeight="1" x14ac:dyDescent="0.2">
      <c r="A18" s="176"/>
      <c r="B18" s="178"/>
      <c r="C18" s="176"/>
      <c r="D18" s="176"/>
      <c r="E18" s="316" t="str">
        <f>'Rekapitulace stavby'!E14</f>
        <v>Vyplň údaj</v>
      </c>
      <c r="F18" s="317"/>
      <c r="G18" s="317"/>
      <c r="H18" s="317"/>
      <c r="I18" s="181" t="s">
        <v>26</v>
      </c>
      <c r="J18" s="271" t="str">
        <f>'Rekapitulace stavby'!AN14</f>
        <v>Vyplň údaj</v>
      </c>
      <c r="K18" s="176"/>
      <c r="L18" s="179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</row>
    <row r="19" spans="1:31" s="180" customFormat="1" ht="6.95" customHeight="1" x14ac:dyDescent="0.2">
      <c r="A19" s="176"/>
      <c r="B19" s="178"/>
      <c r="C19" s="176"/>
      <c r="D19" s="176"/>
      <c r="E19" s="176"/>
      <c r="F19" s="176"/>
      <c r="G19" s="176"/>
      <c r="H19" s="176"/>
      <c r="I19" s="176"/>
      <c r="J19" s="176"/>
      <c r="K19" s="176"/>
      <c r="L19" s="179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</row>
    <row r="20" spans="1:31" s="180" customFormat="1" ht="12" customHeight="1" x14ac:dyDescent="0.2">
      <c r="A20" s="176"/>
      <c r="B20" s="178"/>
      <c r="C20" s="176"/>
      <c r="D20" s="181" t="s">
        <v>29</v>
      </c>
      <c r="E20" s="176"/>
      <c r="F20" s="176"/>
      <c r="G20" s="176"/>
      <c r="H20" s="176"/>
      <c r="I20" s="181" t="s">
        <v>24</v>
      </c>
      <c r="J20" s="182" t="s">
        <v>1</v>
      </c>
      <c r="K20" s="176"/>
      <c r="L20" s="179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</row>
    <row r="21" spans="1:31" s="180" customFormat="1" ht="18" customHeight="1" x14ac:dyDescent="0.2">
      <c r="A21" s="176"/>
      <c r="B21" s="178"/>
      <c r="C21" s="176"/>
      <c r="D21" s="176"/>
      <c r="E21" s="182" t="s">
        <v>30</v>
      </c>
      <c r="F21" s="176"/>
      <c r="G21" s="176"/>
      <c r="H21" s="176"/>
      <c r="I21" s="181" t="s">
        <v>26</v>
      </c>
      <c r="J21" s="182" t="s">
        <v>1</v>
      </c>
      <c r="K21" s="176"/>
      <c r="L21" s="179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</row>
    <row r="22" spans="1:31" s="180" customFormat="1" ht="6.95" customHeight="1" x14ac:dyDescent="0.2">
      <c r="A22" s="176"/>
      <c r="B22" s="178"/>
      <c r="C22" s="176"/>
      <c r="D22" s="176"/>
      <c r="E22" s="176"/>
      <c r="F22" s="176"/>
      <c r="G22" s="176"/>
      <c r="H22" s="176"/>
      <c r="I22" s="176"/>
      <c r="J22" s="176"/>
      <c r="K22" s="176"/>
      <c r="L22" s="179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</row>
    <row r="23" spans="1:31" s="180" customFormat="1" ht="12" customHeight="1" x14ac:dyDescent="0.2">
      <c r="A23" s="176"/>
      <c r="B23" s="178"/>
      <c r="C23" s="176"/>
      <c r="D23" s="181" t="s">
        <v>32</v>
      </c>
      <c r="E23" s="176"/>
      <c r="F23" s="176"/>
      <c r="G23" s="176"/>
      <c r="H23" s="176"/>
      <c r="I23" s="181" t="s">
        <v>24</v>
      </c>
      <c r="J23" s="182" t="s">
        <v>1</v>
      </c>
      <c r="K23" s="176"/>
      <c r="L23" s="179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</row>
    <row r="24" spans="1:31" s="180" customFormat="1" ht="18" customHeight="1" x14ac:dyDescent="0.2">
      <c r="A24" s="176"/>
      <c r="B24" s="178"/>
      <c r="C24" s="176"/>
      <c r="D24" s="176"/>
      <c r="E24" s="182" t="s">
        <v>33</v>
      </c>
      <c r="F24" s="176"/>
      <c r="G24" s="176"/>
      <c r="H24" s="176"/>
      <c r="I24" s="181" t="s">
        <v>26</v>
      </c>
      <c r="J24" s="182" t="s">
        <v>1</v>
      </c>
      <c r="K24" s="176"/>
      <c r="L24" s="179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</row>
    <row r="25" spans="1:31" s="180" customFormat="1" ht="6.95" customHeight="1" x14ac:dyDescent="0.2">
      <c r="A25" s="176"/>
      <c r="B25" s="178"/>
      <c r="C25" s="176"/>
      <c r="D25" s="176"/>
      <c r="E25" s="176"/>
      <c r="F25" s="176"/>
      <c r="G25" s="176"/>
      <c r="H25" s="176"/>
      <c r="I25" s="176"/>
      <c r="J25" s="176"/>
      <c r="K25" s="176"/>
      <c r="L25" s="179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</row>
    <row r="26" spans="1:31" s="180" customFormat="1" ht="12" customHeight="1" x14ac:dyDescent="0.2">
      <c r="A26" s="176"/>
      <c r="B26" s="178"/>
      <c r="C26" s="176"/>
      <c r="D26" s="181" t="s">
        <v>34</v>
      </c>
      <c r="E26" s="176"/>
      <c r="F26" s="176"/>
      <c r="G26" s="176"/>
      <c r="H26" s="176"/>
      <c r="I26" s="176"/>
      <c r="J26" s="176"/>
      <c r="K26" s="176"/>
      <c r="L26" s="179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</row>
    <row r="27" spans="1:31" s="186" customFormat="1" ht="89.25" customHeight="1" x14ac:dyDescent="0.2">
      <c r="A27" s="183"/>
      <c r="B27" s="184"/>
      <c r="C27" s="183"/>
      <c r="D27" s="183"/>
      <c r="E27" s="324" t="s">
        <v>637</v>
      </c>
      <c r="F27" s="324"/>
      <c r="G27" s="324"/>
      <c r="H27" s="324"/>
      <c r="I27" s="183"/>
      <c r="J27" s="183"/>
      <c r="K27" s="183"/>
      <c r="L27" s="185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</row>
    <row r="28" spans="1:31" s="180" customFormat="1" ht="6.95" customHeight="1" x14ac:dyDescent="0.2">
      <c r="A28" s="176"/>
      <c r="B28" s="178"/>
      <c r="C28" s="176"/>
      <c r="D28" s="176"/>
      <c r="E28" s="176"/>
      <c r="F28" s="176"/>
      <c r="G28" s="176"/>
      <c r="H28" s="176"/>
      <c r="I28" s="176"/>
      <c r="J28" s="176"/>
      <c r="K28" s="176"/>
      <c r="L28" s="179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</row>
    <row r="29" spans="1:31" s="180" customFormat="1" ht="6.95" customHeight="1" x14ac:dyDescent="0.2">
      <c r="A29" s="176"/>
      <c r="B29" s="178"/>
      <c r="C29" s="176"/>
      <c r="D29" s="187"/>
      <c r="E29" s="187"/>
      <c r="F29" s="187"/>
      <c r="G29" s="187"/>
      <c r="H29" s="187"/>
      <c r="I29" s="187"/>
      <c r="J29" s="187"/>
      <c r="K29" s="187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pans="1:31" s="180" customFormat="1" ht="25.35" customHeight="1" x14ac:dyDescent="0.2">
      <c r="A30" s="176"/>
      <c r="B30" s="178"/>
      <c r="C30" s="176"/>
      <c r="D30" s="188" t="s">
        <v>35</v>
      </c>
      <c r="E30" s="176"/>
      <c r="F30" s="176"/>
      <c r="G30" s="176"/>
      <c r="H30" s="176"/>
      <c r="I30" s="176"/>
      <c r="J30" s="189">
        <f>ROUND(J121, 2)</f>
        <v>0</v>
      </c>
      <c r="K30" s="176"/>
      <c r="L30" s="179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</row>
    <row r="31" spans="1:31" s="180" customFormat="1" ht="6.95" customHeight="1" x14ac:dyDescent="0.2">
      <c r="A31" s="176"/>
      <c r="B31" s="178"/>
      <c r="C31" s="176"/>
      <c r="D31" s="187"/>
      <c r="E31" s="187"/>
      <c r="F31" s="187"/>
      <c r="G31" s="187"/>
      <c r="H31" s="187"/>
      <c r="I31" s="187"/>
      <c r="J31" s="187"/>
      <c r="K31" s="187"/>
      <c r="L31" s="179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</row>
    <row r="32" spans="1:31" s="180" customFormat="1" ht="14.45" customHeight="1" x14ac:dyDescent="0.2">
      <c r="A32" s="176"/>
      <c r="B32" s="178"/>
      <c r="C32" s="176"/>
      <c r="D32" s="176"/>
      <c r="E32" s="176"/>
      <c r="F32" s="190" t="s">
        <v>37</v>
      </c>
      <c r="G32" s="176"/>
      <c r="H32" s="176"/>
      <c r="I32" s="190" t="s">
        <v>36</v>
      </c>
      <c r="J32" s="190" t="s">
        <v>38</v>
      </c>
      <c r="K32" s="176"/>
      <c r="L32" s="179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</row>
    <row r="33" spans="1:31" s="180" customFormat="1" ht="14.45" customHeight="1" x14ac:dyDescent="0.2">
      <c r="A33" s="176"/>
      <c r="B33" s="178"/>
      <c r="C33" s="176"/>
      <c r="D33" s="191" t="s">
        <v>39</v>
      </c>
      <c r="E33" s="181" t="s">
        <v>40</v>
      </c>
      <c r="F33" s="192">
        <f>ROUND((SUM(BE121:BE158)),  2)</f>
        <v>0</v>
      </c>
      <c r="G33" s="176"/>
      <c r="H33" s="176"/>
      <c r="I33" s="193">
        <v>0.21</v>
      </c>
      <c r="J33" s="192">
        <f>ROUND(((SUM(BE121:BE158))*I33),  2)</f>
        <v>0</v>
      </c>
      <c r="K33" s="176"/>
      <c r="L33" s="179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</row>
    <row r="34" spans="1:31" s="180" customFormat="1" ht="14.45" customHeight="1" x14ac:dyDescent="0.2">
      <c r="A34" s="176"/>
      <c r="B34" s="178"/>
      <c r="C34" s="176"/>
      <c r="D34" s="176"/>
      <c r="E34" s="181" t="s">
        <v>41</v>
      </c>
      <c r="F34" s="192">
        <f>ROUND((SUM(BF121:BF158)),  2)</f>
        <v>0</v>
      </c>
      <c r="G34" s="176"/>
      <c r="H34" s="176"/>
      <c r="I34" s="193">
        <v>0.15</v>
      </c>
      <c r="J34" s="192">
        <f>ROUND(((SUM(BF121:BF158))*I34),  2)</f>
        <v>0</v>
      </c>
      <c r="K34" s="176"/>
      <c r="L34" s="179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</row>
    <row r="35" spans="1:31" s="180" customFormat="1" ht="14.45" hidden="1" customHeight="1" x14ac:dyDescent="0.2">
      <c r="A35" s="176"/>
      <c r="B35" s="178"/>
      <c r="C35" s="176"/>
      <c r="D35" s="176"/>
      <c r="E35" s="181" t="s">
        <v>42</v>
      </c>
      <c r="F35" s="192">
        <f>ROUND((SUM(BG121:BG158)),  2)</f>
        <v>0</v>
      </c>
      <c r="G35" s="176"/>
      <c r="H35" s="176"/>
      <c r="I35" s="193">
        <v>0.21</v>
      </c>
      <c r="J35" s="192">
        <f>0</f>
        <v>0</v>
      </c>
      <c r="K35" s="176"/>
      <c r="L35" s="179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</row>
    <row r="36" spans="1:31" s="180" customFormat="1" ht="14.45" hidden="1" customHeight="1" x14ac:dyDescent="0.2">
      <c r="A36" s="176"/>
      <c r="B36" s="178"/>
      <c r="C36" s="176"/>
      <c r="D36" s="176"/>
      <c r="E36" s="181" t="s">
        <v>43</v>
      </c>
      <c r="F36" s="192">
        <f>ROUND((SUM(BH121:BH158)),  2)</f>
        <v>0</v>
      </c>
      <c r="G36" s="176"/>
      <c r="H36" s="176"/>
      <c r="I36" s="193">
        <v>0.15</v>
      </c>
      <c r="J36" s="192">
        <f>0</f>
        <v>0</v>
      </c>
      <c r="K36" s="176"/>
      <c r="L36" s="179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</row>
    <row r="37" spans="1:31" s="180" customFormat="1" ht="14.45" hidden="1" customHeight="1" x14ac:dyDescent="0.2">
      <c r="A37" s="176"/>
      <c r="B37" s="178"/>
      <c r="C37" s="176"/>
      <c r="D37" s="176"/>
      <c r="E37" s="181" t="s">
        <v>44</v>
      </c>
      <c r="F37" s="192">
        <f>ROUND((SUM(BI121:BI158)),  2)</f>
        <v>0</v>
      </c>
      <c r="G37" s="176"/>
      <c r="H37" s="176"/>
      <c r="I37" s="193">
        <v>0</v>
      </c>
      <c r="J37" s="192">
        <f>0</f>
        <v>0</v>
      </c>
      <c r="K37" s="176"/>
      <c r="L37" s="179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</row>
    <row r="38" spans="1:31" s="180" customFormat="1" ht="6.95" customHeight="1" x14ac:dyDescent="0.2">
      <c r="A38" s="176"/>
      <c r="B38" s="178"/>
      <c r="C38" s="176"/>
      <c r="D38" s="176"/>
      <c r="E38" s="176"/>
      <c r="F38" s="176"/>
      <c r="G38" s="176"/>
      <c r="H38" s="176"/>
      <c r="I38" s="176"/>
      <c r="J38" s="176"/>
      <c r="K38" s="176"/>
      <c r="L38" s="179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</row>
    <row r="39" spans="1:31" s="180" customFormat="1" ht="25.35" customHeight="1" x14ac:dyDescent="0.2">
      <c r="A39" s="176"/>
      <c r="B39" s="178"/>
      <c r="C39" s="194"/>
      <c r="D39" s="195" t="s">
        <v>45</v>
      </c>
      <c r="E39" s="196"/>
      <c r="F39" s="196"/>
      <c r="G39" s="197" t="s">
        <v>46</v>
      </c>
      <c r="H39" s="198" t="s">
        <v>47</v>
      </c>
      <c r="I39" s="196"/>
      <c r="J39" s="199">
        <f>SUM(J30:J37)</f>
        <v>0</v>
      </c>
      <c r="K39" s="200"/>
      <c r="L39" s="179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</row>
    <row r="40" spans="1:31" s="180" customFormat="1" ht="14.45" customHeight="1" x14ac:dyDescent="0.2">
      <c r="A40" s="176"/>
      <c r="B40" s="178"/>
      <c r="C40" s="176"/>
      <c r="D40" s="176"/>
      <c r="E40" s="176"/>
      <c r="F40" s="176"/>
      <c r="G40" s="176"/>
      <c r="H40" s="176"/>
      <c r="I40" s="176"/>
      <c r="J40" s="176"/>
      <c r="K40" s="176"/>
      <c r="L40" s="179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</row>
    <row r="41" spans="1:31" ht="14.45" customHeight="1" x14ac:dyDescent="0.2">
      <c r="B41" s="202"/>
      <c r="L41" s="202"/>
    </row>
    <row r="42" spans="1:31" ht="14.45" customHeight="1" x14ac:dyDescent="0.2">
      <c r="B42" s="202"/>
      <c r="L42" s="202"/>
    </row>
    <row r="43" spans="1:31" ht="14.45" customHeight="1" x14ac:dyDescent="0.2">
      <c r="B43" s="202"/>
      <c r="L43" s="202"/>
    </row>
    <row r="44" spans="1:31" ht="14.45" customHeight="1" x14ac:dyDescent="0.2">
      <c r="B44" s="202"/>
      <c r="L44" s="202"/>
    </row>
    <row r="45" spans="1:31" ht="14.45" customHeight="1" x14ac:dyDescent="0.2">
      <c r="B45" s="202"/>
      <c r="L45" s="202"/>
    </row>
    <row r="46" spans="1:31" ht="14.45" customHeight="1" x14ac:dyDescent="0.2">
      <c r="B46" s="202"/>
      <c r="L46" s="202"/>
    </row>
    <row r="47" spans="1:31" ht="14.45" customHeight="1" x14ac:dyDescent="0.2">
      <c r="B47" s="202"/>
      <c r="L47" s="202"/>
    </row>
    <row r="48" spans="1:31" ht="14.45" customHeight="1" x14ac:dyDescent="0.2">
      <c r="B48" s="202"/>
      <c r="L48" s="202"/>
    </row>
    <row r="49" spans="1:31" ht="14.45" customHeight="1" x14ac:dyDescent="0.2">
      <c r="B49" s="202"/>
      <c r="L49" s="202"/>
    </row>
    <row r="50" spans="1:31" s="180" customFormat="1" ht="14.45" customHeight="1" x14ac:dyDescent="0.2">
      <c r="B50" s="179"/>
      <c r="D50" s="203" t="s">
        <v>48</v>
      </c>
      <c r="E50" s="204"/>
      <c r="F50" s="204"/>
      <c r="G50" s="203" t="s">
        <v>49</v>
      </c>
      <c r="H50" s="204"/>
      <c r="I50" s="204"/>
      <c r="J50" s="204"/>
      <c r="K50" s="204"/>
      <c r="L50" s="179"/>
    </row>
    <row r="51" spans="1:31" x14ac:dyDescent="0.2">
      <c r="B51" s="202"/>
      <c r="L51" s="202"/>
    </row>
    <row r="52" spans="1:31" x14ac:dyDescent="0.2">
      <c r="B52" s="202"/>
      <c r="L52" s="202"/>
    </row>
    <row r="53" spans="1:31" x14ac:dyDescent="0.2">
      <c r="B53" s="202"/>
      <c r="L53" s="202"/>
    </row>
    <row r="54" spans="1:31" x14ac:dyDescent="0.2">
      <c r="B54" s="202"/>
      <c r="L54" s="202"/>
    </row>
    <row r="55" spans="1:31" x14ac:dyDescent="0.2">
      <c r="B55" s="202"/>
      <c r="L55" s="202"/>
    </row>
    <row r="56" spans="1:31" x14ac:dyDescent="0.2">
      <c r="B56" s="202"/>
      <c r="L56" s="202"/>
    </row>
    <row r="57" spans="1:31" x14ac:dyDescent="0.2">
      <c r="B57" s="202"/>
      <c r="L57" s="202"/>
    </row>
    <row r="58" spans="1:31" x14ac:dyDescent="0.2">
      <c r="B58" s="202"/>
      <c r="L58" s="202"/>
    </row>
    <row r="59" spans="1:31" x14ac:dyDescent="0.2">
      <c r="B59" s="202"/>
      <c r="L59" s="202"/>
    </row>
    <row r="60" spans="1:31" x14ac:dyDescent="0.2">
      <c r="B60" s="202"/>
      <c r="L60" s="202"/>
    </row>
    <row r="61" spans="1:31" s="180" customFormat="1" ht="12.75" x14ac:dyDescent="0.2">
      <c r="A61" s="176"/>
      <c r="B61" s="178"/>
      <c r="C61" s="176"/>
      <c r="D61" s="205" t="s">
        <v>50</v>
      </c>
      <c r="E61" s="206"/>
      <c r="F61" s="207" t="s">
        <v>51</v>
      </c>
      <c r="G61" s="205" t="s">
        <v>50</v>
      </c>
      <c r="H61" s="206"/>
      <c r="I61" s="206"/>
      <c r="J61" s="208" t="s">
        <v>51</v>
      </c>
      <c r="K61" s="206"/>
      <c r="L61" s="179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</row>
    <row r="62" spans="1:31" x14ac:dyDescent="0.2">
      <c r="B62" s="202"/>
      <c r="L62" s="202"/>
    </row>
    <row r="63" spans="1:31" x14ac:dyDescent="0.2">
      <c r="B63" s="202"/>
      <c r="L63" s="202"/>
    </row>
    <row r="64" spans="1:31" x14ac:dyDescent="0.2">
      <c r="B64" s="202"/>
      <c r="L64" s="202"/>
    </row>
    <row r="65" spans="1:31" s="180" customFormat="1" ht="12.75" x14ac:dyDescent="0.2">
      <c r="A65" s="176"/>
      <c r="B65" s="178"/>
      <c r="C65" s="176"/>
      <c r="D65" s="203" t="s">
        <v>52</v>
      </c>
      <c r="E65" s="209"/>
      <c r="F65" s="209"/>
      <c r="G65" s="203" t="s">
        <v>53</v>
      </c>
      <c r="H65" s="209"/>
      <c r="I65" s="209"/>
      <c r="J65" s="209"/>
      <c r="K65" s="209"/>
      <c r="L65" s="179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</row>
    <row r="66" spans="1:31" x14ac:dyDescent="0.2">
      <c r="B66" s="202"/>
      <c r="L66" s="202"/>
    </row>
    <row r="67" spans="1:31" x14ac:dyDescent="0.2">
      <c r="B67" s="202"/>
      <c r="L67" s="202"/>
    </row>
    <row r="68" spans="1:31" x14ac:dyDescent="0.2">
      <c r="B68" s="202"/>
      <c r="L68" s="202"/>
    </row>
    <row r="69" spans="1:31" x14ac:dyDescent="0.2">
      <c r="B69" s="202"/>
      <c r="L69" s="202"/>
    </row>
    <row r="70" spans="1:31" x14ac:dyDescent="0.2">
      <c r="B70" s="202"/>
      <c r="L70" s="202"/>
    </row>
    <row r="71" spans="1:31" x14ac:dyDescent="0.2">
      <c r="B71" s="202"/>
      <c r="L71" s="202"/>
    </row>
    <row r="72" spans="1:31" x14ac:dyDescent="0.2">
      <c r="B72" s="202"/>
      <c r="L72" s="202"/>
    </row>
    <row r="73" spans="1:31" x14ac:dyDescent="0.2">
      <c r="B73" s="202"/>
      <c r="L73" s="202"/>
    </row>
    <row r="74" spans="1:31" x14ac:dyDescent="0.2">
      <c r="B74" s="202"/>
      <c r="L74" s="202"/>
    </row>
    <row r="75" spans="1:31" x14ac:dyDescent="0.2">
      <c r="B75" s="202"/>
      <c r="L75" s="202"/>
    </row>
    <row r="76" spans="1:31" s="180" customFormat="1" ht="12.75" x14ac:dyDescent="0.2">
      <c r="A76" s="176"/>
      <c r="B76" s="178"/>
      <c r="C76" s="176"/>
      <c r="D76" s="205" t="s">
        <v>50</v>
      </c>
      <c r="E76" s="206"/>
      <c r="F76" s="207" t="s">
        <v>51</v>
      </c>
      <c r="G76" s="205" t="s">
        <v>50</v>
      </c>
      <c r="H76" s="206"/>
      <c r="I76" s="206"/>
      <c r="J76" s="208" t="s">
        <v>51</v>
      </c>
      <c r="K76" s="206"/>
      <c r="L76" s="179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</row>
    <row r="77" spans="1:31" s="180" customFormat="1" ht="14.45" customHeight="1" x14ac:dyDescent="0.2">
      <c r="A77" s="176"/>
      <c r="B77" s="210"/>
      <c r="C77" s="211"/>
      <c r="D77" s="211"/>
      <c r="E77" s="211"/>
      <c r="F77" s="211"/>
      <c r="G77" s="211"/>
      <c r="H77" s="211"/>
      <c r="I77" s="211"/>
      <c r="J77" s="211"/>
      <c r="K77" s="211"/>
      <c r="L77" s="179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</row>
    <row r="81" spans="1:47" s="180" customFormat="1" ht="6.95" customHeight="1" x14ac:dyDescent="0.2">
      <c r="A81" s="176"/>
      <c r="B81" s="212"/>
      <c r="C81" s="213"/>
      <c r="D81" s="213"/>
      <c r="E81" s="213"/>
      <c r="F81" s="213"/>
      <c r="G81" s="213"/>
      <c r="H81" s="213"/>
      <c r="I81" s="213"/>
      <c r="J81" s="213"/>
      <c r="K81" s="213"/>
      <c r="L81" s="179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pans="1:47" s="180" customFormat="1" ht="24.95" customHeight="1" x14ac:dyDescent="0.2">
      <c r="A82" s="176"/>
      <c r="B82" s="178"/>
      <c r="C82" s="214" t="s">
        <v>92</v>
      </c>
      <c r="D82" s="176"/>
      <c r="E82" s="176"/>
      <c r="F82" s="176"/>
      <c r="G82" s="176"/>
      <c r="H82" s="176"/>
      <c r="I82" s="176"/>
      <c r="J82" s="176"/>
      <c r="K82" s="176"/>
      <c r="L82" s="179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pans="1:47" s="180" customFormat="1" ht="6.95" customHeight="1" x14ac:dyDescent="0.2">
      <c r="A83" s="176"/>
      <c r="B83" s="178"/>
      <c r="C83" s="176"/>
      <c r="D83" s="176"/>
      <c r="E83" s="176"/>
      <c r="F83" s="176"/>
      <c r="G83" s="176"/>
      <c r="H83" s="176"/>
      <c r="I83" s="176"/>
      <c r="J83" s="176"/>
      <c r="K83" s="176"/>
      <c r="L83" s="179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pans="1:47" s="180" customFormat="1" ht="12" customHeight="1" x14ac:dyDescent="0.2">
      <c r="A84" s="176"/>
      <c r="B84" s="178"/>
      <c r="C84" s="181" t="s">
        <v>16</v>
      </c>
      <c r="D84" s="176"/>
      <c r="E84" s="176"/>
      <c r="F84" s="176"/>
      <c r="G84" s="176"/>
      <c r="H84" s="176"/>
      <c r="I84" s="176"/>
      <c r="J84" s="176"/>
      <c r="K84" s="176"/>
      <c r="L84" s="179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pans="1:47" s="180" customFormat="1" ht="16.5" customHeight="1" x14ac:dyDescent="0.2">
      <c r="A85" s="176"/>
      <c r="B85" s="178"/>
      <c r="C85" s="176"/>
      <c r="D85" s="176"/>
      <c r="E85" s="320" t="str">
        <f>E7</f>
        <v>Snížení energet. náročnosti budovy tělocvičny</v>
      </c>
      <c r="F85" s="321"/>
      <c r="G85" s="321"/>
      <c r="H85" s="321"/>
      <c r="I85" s="176"/>
      <c r="J85" s="176"/>
      <c r="K85" s="176"/>
      <c r="L85" s="179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pans="1:47" s="180" customFormat="1" ht="12" customHeight="1" x14ac:dyDescent="0.2">
      <c r="A86" s="176"/>
      <c r="B86" s="178"/>
      <c r="C86" s="181" t="s">
        <v>90</v>
      </c>
      <c r="D86" s="176"/>
      <c r="E86" s="176"/>
      <c r="F86" s="176"/>
      <c r="G86" s="176"/>
      <c r="H86" s="176"/>
      <c r="I86" s="176"/>
      <c r="J86" s="176"/>
      <c r="K86" s="176"/>
      <c r="L86" s="179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pans="1:47" s="180" customFormat="1" ht="16.5" customHeight="1" x14ac:dyDescent="0.2">
      <c r="A87" s="176"/>
      <c r="B87" s="178"/>
      <c r="C87" s="176"/>
      <c r="D87" s="176"/>
      <c r="E87" s="318" t="str">
        <f>E9</f>
        <v>MELNIK 2 - SO-01-Vlastní budova-hromosvod</v>
      </c>
      <c r="F87" s="319"/>
      <c r="G87" s="319"/>
      <c r="H87" s="319"/>
      <c r="I87" s="176"/>
      <c r="J87" s="176"/>
      <c r="K87" s="176"/>
      <c r="L87" s="179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pans="1:47" s="180" customFormat="1" ht="6.95" customHeight="1" x14ac:dyDescent="0.2">
      <c r="A88" s="176"/>
      <c r="B88" s="178"/>
      <c r="C88" s="176"/>
      <c r="D88" s="176"/>
      <c r="E88" s="176"/>
      <c r="F88" s="176"/>
      <c r="G88" s="176"/>
      <c r="H88" s="176"/>
      <c r="I88" s="176"/>
      <c r="J88" s="176"/>
      <c r="K88" s="176"/>
      <c r="L88" s="179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pans="1:47" s="180" customFormat="1" ht="12" customHeight="1" x14ac:dyDescent="0.2">
      <c r="A89" s="176"/>
      <c r="B89" s="178"/>
      <c r="C89" s="181" t="s">
        <v>20</v>
      </c>
      <c r="D89" s="176"/>
      <c r="E89" s="176"/>
      <c r="F89" s="182" t="str">
        <f>F12</f>
        <v>K Učilišti 2566</v>
      </c>
      <c r="G89" s="176"/>
      <c r="H89" s="176"/>
      <c r="I89" s="181" t="s">
        <v>22</v>
      </c>
      <c r="J89" s="215">
        <f>IF(J12="","",J12)</f>
        <v>0</v>
      </c>
      <c r="K89" s="176"/>
      <c r="L89" s="179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pans="1:47" s="180" customFormat="1" ht="6.95" customHeight="1" x14ac:dyDescent="0.2">
      <c r="A90" s="176"/>
      <c r="B90" s="178"/>
      <c r="C90" s="176"/>
      <c r="D90" s="176"/>
      <c r="E90" s="176"/>
      <c r="F90" s="176"/>
      <c r="G90" s="176"/>
      <c r="H90" s="176"/>
      <c r="I90" s="176"/>
      <c r="J90" s="176"/>
      <c r="K90" s="176"/>
      <c r="L90" s="179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pans="1:47" s="180" customFormat="1" ht="27.95" customHeight="1" x14ac:dyDescent="0.2">
      <c r="A91" s="176"/>
      <c r="B91" s="178"/>
      <c r="C91" s="181" t="s">
        <v>23</v>
      </c>
      <c r="D91" s="176"/>
      <c r="E91" s="176"/>
      <c r="F91" s="182" t="str">
        <f>E15</f>
        <v>ISŠT Mělník</v>
      </c>
      <c r="G91" s="176"/>
      <c r="H91" s="176"/>
      <c r="I91" s="181" t="s">
        <v>29</v>
      </c>
      <c r="J91" s="216" t="str">
        <f>E21</f>
        <v>Ing.Radek Pálenkáš</v>
      </c>
      <c r="K91" s="176"/>
      <c r="L91" s="179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</row>
    <row r="92" spans="1:47" s="180" customFormat="1" ht="15.2" customHeight="1" x14ac:dyDescent="0.2">
      <c r="A92" s="176"/>
      <c r="B92" s="178"/>
      <c r="C92" s="181" t="s">
        <v>27</v>
      </c>
      <c r="D92" s="176"/>
      <c r="E92" s="176"/>
      <c r="F92" s="182" t="str">
        <f>IF(E18="","",E18)</f>
        <v>Vyplň údaj</v>
      </c>
      <c r="G92" s="176"/>
      <c r="H92" s="176"/>
      <c r="I92" s="181" t="s">
        <v>32</v>
      </c>
      <c r="J92" s="216" t="str">
        <f>E24</f>
        <v>Ing.Pavel Michálek</v>
      </c>
      <c r="K92" s="176"/>
      <c r="L92" s="179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</row>
    <row r="93" spans="1:47" s="180" customFormat="1" ht="10.35" customHeight="1" x14ac:dyDescent="0.2">
      <c r="A93" s="176"/>
      <c r="B93" s="178"/>
      <c r="C93" s="176"/>
      <c r="D93" s="176"/>
      <c r="E93" s="176"/>
      <c r="F93" s="176"/>
      <c r="G93" s="176"/>
      <c r="H93" s="176"/>
      <c r="I93" s="176"/>
      <c r="J93" s="176"/>
      <c r="K93" s="176"/>
      <c r="L93" s="179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</row>
    <row r="94" spans="1:47" s="180" customFormat="1" ht="29.25" customHeight="1" x14ac:dyDescent="0.2">
      <c r="A94" s="176"/>
      <c r="B94" s="178"/>
      <c r="C94" s="217" t="s">
        <v>93</v>
      </c>
      <c r="D94" s="194"/>
      <c r="E94" s="194"/>
      <c r="F94" s="194"/>
      <c r="G94" s="194"/>
      <c r="H94" s="194"/>
      <c r="I94" s="194"/>
      <c r="J94" s="218" t="s">
        <v>94</v>
      </c>
      <c r="K94" s="194"/>
      <c r="L94" s="179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</row>
    <row r="95" spans="1:47" s="180" customFormat="1" ht="10.35" customHeight="1" x14ac:dyDescent="0.2">
      <c r="A95" s="176"/>
      <c r="B95" s="178"/>
      <c r="C95" s="176"/>
      <c r="D95" s="176"/>
      <c r="E95" s="176"/>
      <c r="F95" s="176"/>
      <c r="G95" s="176"/>
      <c r="H95" s="176"/>
      <c r="I95" s="176"/>
      <c r="J95" s="176"/>
      <c r="K95" s="176"/>
      <c r="L95" s="179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</row>
    <row r="96" spans="1:47" s="180" customFormat="1" ht="22.9" customHeight="1" x14ac:dyDescent="0.2">
      <c r="A96" s="176"/>
      <c r="B96" s="178"/>
      <c r="C96" s="219" t="s">
        <v>95</v>
      </c>
      <c r="D96" s="176"/>
      <c r="E96" s="176"/>
      <c r="F96" s="176"/>
      <c r="G96" s="176"/>
      <c r="H96" s="176"/>
      <c r="I96" s="176"/>
      <c r="J96" s="189">
        <f>J121</f>
        <v>0</v>
      </c>
      <c r="K96" s="176"/>
      <c r="L96" s="179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U96" s="220" t="s">
        <v>96</v>
      </c>
    </row>
    <row r="97" spans="1:31" s="221" customFormat="1" ht="24.95" customHeight="1" x14ac:dyDescent="0.2">
      <c r="B97" s="222"/>
      <c r="D97" s="223" t="s">
        <v>103</v>
      </c>
      <c r="E97" s="224"/>
      <c r="F97" s="224"/>
      <c r="G97" s="224"/>
      <c r="H97" s="224"/>
      <c r="I97" s="224"/>
      <c r="J97" s="225">
        <f>J122</f>
        <v>0</v>
      </c>
      <c r="L97" s="222"/>
    </row>
    <row r="98" spans="1:31" s="226" customFormat="1" ht="19.899999999999999" customHeight="1" x14ac:dyDescent="0.2">
      <c r="B98" s="227"/>
      <c r="D98" s="228" t="s">
        <v>638</v>
      </c>
      <c r="E98" s="229"/>
      <c r="F98" s="229"/>
      <c r="G98" s="229"/>
      <c r="H98" s="229"/>
      <c r="I98" s="229"/>
      <c r="J98" s="230">
        <f>J123</f>
        <v>0</v>
      </c>
      <c r="L98" s="227"/>
    </row>
    <row r="99" spans="1:31" s="221" customFormat="1" ht="24.95" customHeight="1" x14ac:dyDescent="0.2">
      <c r="B99" s="222"/>
      <c r="D99" s="223" t="s">
        <v>639</v>
      </c>
      <c r="E99" s="224"/>
      <c r="F99" s="224"/>
      <c r="G99" s="224"/>
      <c r="H99" s="224"/>
      <c r="I99" s="224"/>
      <c r="J99" s="225">
        <f>J152</f>
        <v>0</v>
      </c>
      <c r="L99" s="222"/>
    </row>
    <row r="100" spans="1:31" s="226" customFormat="1" ht="19.899999999999999" customHeight="1" x14ac:dyDescent="0.2">
      <c r="B100" s="227"/>
      <c r="D100" s="228" t="s">
        <v>640</v>
      </c>
      <c r="E100" s="229"/>
      <c r="F100" s="229"/>
      <c r="G100" s="229"/>
      <c r="H100" s="229"/>
      <c r="I100" s="229"/>
      <c r="J100" s="230">
        <f>J153</f>
        <v>0</v>
      </c>
      <c r="L100" s="227"/>
    </row>
    <row r="101" spans="1:31" s="226" customFormat="1" ht="19.899999999999999" customHeight="1" x14ac:dyDescent="0.2">
      <c r="B101" s="227"/>
      <c r="D101" s="228" t="s">
        <v>641</v>
      </c>
      <c r="E101" s="229"/>
      <c r="F101" s="229"/>
      <c r="G101" s="229"/>
      <c r="H101" s="229"/>
      <c r="I101" s="229"/>
      <c r="J101" s="230">
        <f>J156</f>
        <v>0</v>
      </c>
      <c r="L101" s="227"/>
    </row>
    <row r="102" spans="1:31" s="180" customFormat="1" ht="21.75" customHeight="1" x14ac:dyDescent="0.2">
      <c r="A102" s="176"/>
      <c r="B102" s="178"/>
      <c r="C102" s="176"/>
      <c r="D102" s="176"/>
      <c r="E102" s="176"/>
      <c r="F102" s="176"/>
      <c r="G102" s="176"/>
      <c r="H102" s="176"/>
      <c r="I102" s="176"/>
      <c r="J102" s="176"/>
      <c r="K102" s="176"/>
      <c r="L102" s="179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</row>
    <row r="103" spans="1:31" s="180" customFormat="1" ht="6.95" customHeight="1" x14ac:dyDescent="0.2">
      <c r="A103" s="176"/>
      <c r="B103" s="210"/>
      <c r="C103" s="211"/>
      <c r="D103" s="211"/>
      <c r="E103" s="211"/>
      <c r="F103" s="211"/>
      <c r="G103" s="211"/>
      <c r="H103" s="211"/>
      <c r="I103" s="211"/>
      <c r="J103" s="211"/>
      <c r="K103" s="211"/>
      <c r="L103" s="179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</row>
    <row r="107" spans="1:31" s="180" customFormat="1" ht="6.95" customHeight="1" x14ac:dyDescent="0.2">
      <c r="A107" s="176"/>
      <c r="B107" s="212"/>
      <c r="C107" s="213"/>
      <c r="D107" s="213"/>
      <c r="E107" s="213"/>
      <c r="F107" s="213"/>
      <c r="G107" s="213"/>
      <c r="H107" s="213"/>
      <c r="I107" s="213"/>
      <c r="J107" s="213"/>
      <c r="K107" s="213"/>
      <c r="L107" s="179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</row>
    <row r="108" spans="1:31" s="180" customFormat="1" ht="24.95" customHeight="1" x14ac:dyDescent="0.2">
      <c r="A108" s="176"/>
      <c r="B108" s="178"/>
      <c r="C108" s="214" t="s">
        <v>121</v>
      </c>
      <c r="D108" s="176"/>
      <c r="E108" s="176"/>
      <c r="F108" s="176"/>
      <c r="G108" s="176"/>
      <c r="H108" s="176"/>
      <c r="I108" s="176"/>
      <c r="J108" s="176"/>
      <c r="K108" s="176"/>
      <c r="L108" s="179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</row>
    <row r="109" spans="1:31" s="180" customFormat="1" ht="6.95" customHeight="1" x14ac:dyDescent="0.2">
      <c r="A109" s="176"/>
      <c r="B109" s="178"/>
      <c r="C109" s="176"/>
      <c r="D109" s="176"/>
      <c r="E109" s="176"/>
      <c r="F109" s="176"/>
      <c r="G109" s="176"/>
      <c r="H109" s="176"/>
      <c r="I109" s="176"/>
      <c r="J109" s="176"/>
      <c r="K109" s="176"/>
      <c r="L109" s="179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</row>
    <row r="110" spans="1:31" s="180" customFormat="1" ht="12" customHeight="1" x14ac:dyDescent="0.2">
      <c r="A110" s="176"/>
      <c r="B110" s="178"/>
      <c r="C110" s="181" t="s">
        <v>16</v>
      </c>
      <c r="D110" s="176"/>
      <c r="E110" s="176"/>
      <c r="F110" s="176"/>
      <c r="G110" s="176"/>
      <c r="H110" s="176"/>
      <c r="I110" s="176"/>
      <c r="J110" s="176"/>
      <c r="K110" s="176"/>
      <c r="L110" s="179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</row>
    <row r="111" spans="1:31" s="180" customFormat="1" ht="16.5" customHeight="1" x14ac:dyDescent="0.2">
      <c r="A111" s="176"/>
      <c r="B111" s="178"/>
      <c r="C111" s="176"/>
      <c r="D111" s="176"/>
      <c r="E111" s="320" t="str">
        <f>E7</f>
        <v>Snížení energet. náročnosti budovy tělocvičny</v>
      </c>
      <c r="F111" s="321"/>
      <c r="G111" s="321"/>
      <c r="H111" s="321"/>
      <c r="I111" s="176"/>
      <c r="J111" s="176"/>
      <c r="K111" s="176"/>
      <c r="L111" s="179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</row>
    <row r="112" spans="1:31" s="180" customFormat="1" ht="12" customHeight="1" x14ac:dyDescent="0.2">
      <c r="A112" s="176"/>
      <c r="B112" s="178"/>
      <c r="C112" s="181" t="s">
        <v>90</v>
      </c>
      <c r="D112" s="176"/>
      <c r="E112" s="176"/>
      <c r="F112" s="176"/>
      <c r="G112" s="176"/>
      <c r="H112" s="176"/>
      <c r="I112" s="176"/>
      <c r="J112" s="176"/>
      <c r="K112" s="176"/>
      <c r="L112" s="179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</row>
    <row r="113" spans="1:65" s="180" customFormat="1" ht="16.5" customHeight="1" x14ac:dyDescent="0.2">
      <c r="A113" s="176"/>
      <c r="B113" s="178"/>
      <c r="C113" s="176"/>
      <c r="D113" s="176"/>
      <c r="E113" s="318" t="str">
        <f>E9</f>
        <v>MELNIK 2 - SO-01-Vlastní budova-hromosvod</v>
      </c>
      <c r="F113" s="319"/>
      <c r="G113" s="319"/>
      <c r="H113" s="319"/>
      <c r="I113" s="176"/>
      <c r="J113" s="176"/>
      <c r="K113" s="176"/>
      <c r="L113" s="179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</row>
    <row r="114" spans="1:65" s="180" customFormat="1" ht="6.95" customHeight="1" x14ac:dyDescent="0.2">
      <c r="A114" s="176"/>
      <c r="B114" s="178"/>
      <c r="C114" s="176"/>
      <c r="D114" s="176"/>
      <c r="E114" s="176"/>
      <c r="F114" s="176"/>
      <c r="G114" s="176"/>
      <c r="H114" s="176"/>
      <c r="I114" s="176"/>
      <c r="J114" s="176"/>
      <c r="K114" s="176"/>
      <c r="L114" s="179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</row>
    <row r="115" spans="1:65" s="180" customFormat="1" ht="12" customHeight="1" x14ac:dyDescent="0.2">
      <c r="A115" s="176"/>
      <c r="B115" s="178"/>
      <c r="C115" s="181" t="s">
        <v>20</v>
      </c>
      <c r="D115" s="176"/>
      <c r="E115" s="176"/>
      <c r="F115" s="182" t="str">
        <f>F12</f>
        <v>K Učilišti 2566</v>
      </c>
      <c r="G115" s="176"/>
      <c r="H115" s="176"/>
      <c r="I115" s="181" t="s">
        <v>22</v>
      </c>
      <c r="J115" s="215">
        <f>IF(J12="","",J12)</f>
        <v>0</v>
      </c>
      <c r="K115" s="176"/>
      <c r="L115" s="179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</row>
    <row r="116" spans="1:65" s="180" customFormat="1" ht="6.95" customHeight="1" x14ac:dyDescent="0.2">
      <c r="A116" s="176"/>
      <c r="B116" s="178"/>
      <c r="C116" s="176"/>
      <c r="D116" s="176"/>
      <c r="E116" s="176"/>
      <c r="F116" s="176"/>
      <c r="G116" s="176"/>
      <c r="H116" s="176"/>
      <c r="I116" s="176"/>
      <c r="J116" s="176"/>
      <c r="K116" s="176"/>
      <c r="L116" s="179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180" customFormat="1" ht="27.95" customHeight="1" x14ac:dyDescent="0.2">
      <c r="A117" s="176"/>
      <c r="B117" s="178"/>
      <c r="C117" s="181" t="s">
        <v>23</v>
      </c>
      <c r="D117" s="176"/>
      <c r="E117" s="176"/>
      <c r="F117" s="182" t="str">
        <f>E15</f>
        <v>ISŠT Mělník</v>
      </c>
      <c r="G117" s="176"/>
      <c r="H117" s="176"/>
      <c r="I117" s="181" t="s">
        <v>29</v>
      </c>
      <c r="J117" s="216" t="str">
        <f>E21</f>
        <v>Ing.Radek Pálenkáš</v>
      </c>
      <c r="K117" s="176"/>
      <c r="L117" s="179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</row>
    <row r="118" spans="1:65" s="180" customFormat="1" ht="15.2" customHeight="1" x14ac:dyDescent="0.2">
      <c r="A118" s="176"/>
      <c r="B118" s="178"/>
      <c r="C118" s="181" t="s">
        <v>27</v>
      </c>
      <c r="D118" s="176"/>
      <c r="E118" s="176"/>
      <c r="F118" s="182" t="str">
        <f>IF(E18="","",E18)</f>
        <v>Vyplň údaj</v>
      </c>
      <c r="G118" s="176"/>
      <c r="H118" s="176"/>
      <c r="I118" s="181" t="s">
        <v>32</v>
      </c>
      <c r="J118" s="216" t="str">
        <f>E24</f>
        <v>Ing.Pavel Michálek</v>
      </c>
      <c r="K118" s="176"/>
      <c r="L118" s="179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</row>
    <row r="119" spans="1:65" s="180" customFormat="1" ht="10.35" customHeight="1" x14ac:dyDescent="0.2">
      <c r="A119" s="176"/>
      <c r="B119" s="178"/>
      <c r="C119" s="176"/>
      <c r="D119" s="176"/>
      <c r="E119" s="176"/>
      <c r="F119" s="176"/>
      <c r="G119" s="176"/>
      <c r="H119" s="176"/>
      <c r="I119" s="176"/>
      <c r="J119" s="176"/>
      <c r="K119" s="176"/>
      <c r="L119" s="179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pans="1:65" s="237" customFormat="1" ht="29.25" customHeight="1" x14ac:dyDescent="0.2">
      <c r="A120" s="231"/>
      <c r="B120" s="232"/>
      <c r="C120" s="171" t="s">
        <v>122</v>
      </c>
      <c r="D120" s="172" t="s">
        <v>60</v>
      </c>
      <c r="E120" s="172" t="s">
        <v>56</v>
      </c>
      <c r="F120" s="172" t="s">
        <v>57</v>
      </c>
      <c r="G120" s="172" t="s">
        <v>123</v>
      </c>
      <c r="H120" s="172" t="s">
        <v>124</v>
      </c>
      <c r="I120" s="172" t="s">
        <v>125</v>
      </c>
      <c r="J120" s="173" t="s">
        <v>94</v>
      </c>
      <c r="K120" s="174" t="s">
        <v>126</v>
      </c>
      <c r="L120" s="233"/>
      <c r="M120" s="234" t="s">
        <v>1</v>
      </c>
      <c r="N120" s="235" t="s">
        <v>39</v>
      </c>
      <c r="O120" s="235" t="s">
        <v>127</v>
      </c>
      <c r="P120" s="235" t="s">
        <v>128</v>
      </c>
      <c r="Q120" s="235" t="s">
        <v>129</v>
      </c>
      <c r="R120" s="235" t="s">
        <v>130</v>
      </c>
      <c r="S120" s="235" t="s">
        <v>131</v>
      </c>
      <c r="T120" s="236" t="s">
        <v>132</v>
      </c>
      <c r="U120" s="231"/>
      <c r="V120" s="231"/>
      <c r="W120" s="231"/>
      <c r="X120" s="231"/>
      <c r="Y120" s="231"/>
      <c r="Z120" s="231"/>
      <c r="AA120" s="231"/>
      <c r="AB120" s="231"/>
      <c r="AC120" s="231"/>
      <c r="AD120" s="231"/>
      <c r="AE120" s="231"/>
    </row>
    <row r="121" spans="1:65" s="180" customFormat="1" ht="22.9" customHeight="1" x14ac:dyDescent="0.25">
      <c r="A121" s="176"/>
      <c r="B121" s="178"/>
      <c r="C121" s="175" t="s">
        <v>133</v>
      </c>
      <c r="D121" s="176"/>
      <c r="E121" s="176"/>
      <c r="F121" s="176"/>
      <c r="G121" s="176"/>
      <c r="H121" s="176"/>
      <c r="I121" s="176"/>
      <c r="J121" s="177">
        <f>BK121</f>
        <v>0</v>
      </c>
      <c r="K121" s="176"/>
      <c r="L121" s="178"/>
      <c r="M121" s="238"/>
      <c r="N121" s="239"/>
      <c r="O121" s="187"/>
      <c r="P121" s="240">
        <f>P122+P152</f>
        <v>0</v>
      </c>
      <c r="Q121" s="187"/>
      <c r="R121" s="240">
        <f>R122+R152</f>
        <v>9.8000000000000004E-2</v>
      </c>
      <c r="S121" s="187"/>
      <c r="T121" s="241">
        <f>T122+T152</f>
        <v>0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T121" s="220" t="s">
        <v>74</v>
      </c>
      <c r="AU121" s="220" t="s">
        <v>96</v>
      </c>
      <c r="BK121" s="242">
        <f>BK122+BK152</f>
        <v>0</v>
      </c>
    </row>
    <row r="122" spans="1:65" s="158" customFormat="1" ht="25.9" customHeight="1" x14ac:dyDescent="0.2">
      <c r="B122" s="243"/>
      <c r="D122" s="159" t="s">
        <v>74</v>
      </c>
      <c r="E122" s="162" t="s">
        <v>321</v>
      </c>
      <c r="F122" s="162" t="s">
        <v>322</v>
      </c>
      <c r="J122" s="163">
        <f>BK122</f>
        <v>0</v>
      </c>
      <c r="L122" s="243"/>
      <c r="M122" s="244"/>
      <c r="N122" s="245"/>
      <c r="O122" s="245"/>
      <c r="P122" s="246">
        <f>P123</f>
        <v>0</v>
      </c>
      <c r="Q122" s="245"/>
      <c r="R122" s="246">
        <f>R123</f>
        <v>9.8000000000000004E-2</v>
      </c>
      <c r="S122" s="245"/>
      <c r="T122" s="247">
        <f>T123</f>
        <v>0</v>
      </c>
      <c r="AR122" s="159" t="s">
        <v>85</v>
      </c>
      <c r="AT122" s="248" t="s">
        <v>74</v>
      </c>
      <c r="AU122" s="248" t="s">
        <v>75</v>
      </c>
      <c r="AY122" s="159" t="s">
        <v>136</v>
      </c>
      <c r="BK122" s="249">
        <f>BK123</f>
        <v>0</v>
      </c>
    </row>
    <row r="123" spans="1:65" s="158" customFormat="1" ht="22.9" customHeight="1" x14ac:dyDescent="0.2">
      <c r="B123" s="243"/>
      <c r="D123" s="159" t="s">
        <v>74</v>
      </c>
      <c r="E123" s="160" t="s">
        <v>642</v>
      </c>
      <c r="F123" s="160" t="s">
        <v>643</v>
      </c>
      <c r="J123" s="161">
        <f>BK123</f>
        <v>0</v>
      </c>
      <c r="L123" s="243"/>
      <c r="M123" s="244"/>
      <c r="N123" s="245"/>
      <c r="O123" s="245"/>
      <c r="P123" s="246">
        <f>SUM(P124:P151)</f>
        <v>0</v>
      </c>
      <c r="Q123" s="245"/>
      <c r="R123" s="246">
        <f>SUM(R124:R151)</f>
        <v>9.8000000000000004E-2</v>
      </c>
      <c r="S123" s="245"/>
      <c r="T123" s="247">
        <f>SUM(T124:T151)</f>
        <v>0</v>
      </c>
      <c r="AR123" s="159" t="s">
        <v>85</v>
      </c>
      <c r="AT123" s="248" t="s">
        <v>74</v>
      </c>
      <c r="AU123" s="248" t="s">
        <v>83</v>
      </c>
      <c r="AY123" s="159" t="s">
        <v>136</v>
      </c>
      <c r="BK123" s="249">
        <f>SUM(BK124:BK151)</f>
        <v>0</v>
      </c>
    </row>
    <row r="124" spans="1:65" s="180" customFormat="1" ht="16.5" customHeight="1" x14ac:dyDescent="0.2">
      <c r="A124" s="176"/>
      <c r="B124" s="178"/>
      <c r="C124" s="153" t="s">
        <v>83</v>
      </c>
      <c r="D124" s="153" t="s">
        <v>138</v>
      </c>
      <c r="E124" s="154" t="s">
        <v>644</v>
      </c>
      <c r="F124" s="155" t="s">
        <v>645</v>
      </c>
      <c r="G124" s="156" t="s">
        <v>367</v>
      </c>
      <c r="H124" s="157">
        <v>1</v>
      </c>
      <c r="I124" s="268"/>
      <c r="J124" s="151">
        <f t="shared" ref="J124:J151" si="0">ROUND(I124*H124,2)</f>
        <v>0</v>
      </c>
      <c r="K124" s="152"/>
      <c r="L124" s="178"/>
      <c r="M124" s="250" t="s">
        <v>1</v>
      </c>
      <c r="N124" s="251" t="s">
        <v>40</v>
      </c>
      <c r="O124" s="252"/>
      <c r="P124" s="253">
        <f t="shared" ref="P124:P151" si="1">O124*H124</f>
        <v>0</v>
      </c>
      <c r="Q124" s="253">
        <v>0</v>
      </c>
      <c r="R124" s="253">
        <f t="shared" ref="R124:R151" si="2">Q124*H124</f>
        <v>0</v>
      </c>
      <c r="S124" s="253">
        <v>0</v>
      </c>
      <c r="T124" s="254">
        <f t="shared" ref="T124:T151" si="3">S124*H124</f>
        <v>0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R124" s="255" t="s">
        <v>200</v>
      </c>
      <c r="AT124" s="255" t="s">
        <v>138</v>
      </c>
      <c r="AU124" s="255" t="s">
        <v>85</v>
      </c>
      <c r="AY124" s="220" t="s">
        <v>136</v>
      </c>
      <c r="BE124" s="256">
        <f t="shared" ref="BE124:BE151" si="4">IF(N124="základní",J124,0)</f>
        <v>0</v>
      </c>
      <c r="BF124" s="256">
        <f t="shared" ref="BF124:BF151" si="5">IF(N124="snížená",J124,0)</f>
        <v>0</v>
      </c>
      <c r="BG124" s="256">
        <f t="shared" ref="BG124:BG151" si="6">IF(N124="zákl. přenesená",J124,0)</f>
        <v>0</v>
      </c>
      <c r="BH124" s="256">
        <f t="shared" ref="BH124:BH151" si="7">IF(N124="sníž. přenesená",J124,0)</f>
        <v>0</v>
      </c>
      <c r="BI124" s="256">
        <f t="shared" ref="BI124:BI151" si="8">IF(N124="nulová",J124,0)</f>
        <v>0</v>
      </c>
      <c r="BJ124" s="220" t="s">
        <v>83</v>
      </c>
      <c r="BK124" s="256">
        <f t="shared" ref="BK124:BK151" si="9">ROUND(I124*H124,2)</f>
        <v>0</v>
      </c>
      <c r="BL124" s="220" t="s">
        <v>200</v>
      </c>
      <c r="BM124" s="255" t="s">
        <v>646</v>
      </c>
    </row>
    <row r="125" spans="1:65" s="180" customFormat="1" ht="16.5" customHeight="1" x14ac:dyDescent="0.2">
      <c r="A125" s="176"/>
      <c r="B125" s="178"/>
      <c r="C125" s="166" t="s">
        <v>85</v>
      </c>
      <c r="D125" s="166" t="s">
        <v>156</v>
      </c>
      <c r="E125" s="167" t="s">
        <v>647</v>
      </c>
      <c r="F125" s="168" t="s">
        <v>648</v>
      </c>
      <c r="G125" s="169" t="s">
        <v>524</v>
      </c>
      <c r="H125" s="170">
        <v>1</v>
      </c>
      <c r="I125" s="269"/>
      <c r="J125" s="164">
        <f t="shared" si="0"/>
        <v>0</v>
      </c>
      <c r="K125" s="165"/>
      <c r="L125" s="257"/>
      <c r="M125" s="258" t="s">
        <v>1</v>
      </c>
      <c r="N125" s="259" t="s">
        <v>40</v>
      </c>
      <c r="O125" s="252"/>
      <c r="P125" s="253">
        <f t="shared" si="1"/>
        <v>0</v>
      </c>
      <c r="Q125" s="253">
        <v>0</v>
      </c>
      <c r="R125" s="253">
        <f t="shared" si="2"/>
        <v>0</v>
      </c>
      <c r="S125" s="253">
        <v>0</v>
      </c>
      <c r="T125" s="254">
        <f t="shared" si="3"/>
        <v>0</v>
      </c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R125" s="255" t="s">
        <v>264</v>
      </c>
      <c r="AT125" s="255" t="s">
        <v>156</v>
      </c>
      <c r="AU125" s="255" t="s">
        <v>85</v>
      </c>
      <c r="AY125" s="220" t="s">
        <v>136</v>
      </c>
      <c r="BE125" s="256">
        <f t="shared" si="4"/>
        <v>0</v>
      </c>
      <c r="BF125" s="256">
        <f t="shared" si="5"/>
        <v>0</v>
      </c>
      <c r="BG125" s="256">
        <f t="shared" si="6"/>
        <v>0</v>
      </c>
      <c r="BH125" s="256">
        <f t="shared" si="7"/>
        <v>0</v>
      </c>
      <c r="BI125" s="256">
        <f t="shared" si="8"/>
        <v>0</v>
      </c>
      <c r="BJ125" s="220" t="s">
        <v>83</v>
      </c>
      <c r="BK125" s="256">
        <f t="shared" si="9"/>
        <v>0</v>
      </c>
      <c r="BL125" s="220" t="s">
        <v>200</v>
      </c>
      <c r="BM125" s="255" t="s">
        <v>649</v>
      </c>
    </row>
    <row r="126" spans="1:65" s="180" customFormat="1" ht="24" customHeight="1" x14ac:dyDescent="0.2">
      <c r="A126" s="176"/>
      <c r="B126" s="178"/>
      <c r="C126" s="153" t="s">
        <v>147</v>
      </c>
      <c r="D126" s="153" t="s">
        <v>138</v>
      </c>
      <c r="E126" s="154" t="s">
        <v>650</v>
      </c>
      <c r="F126" s="155" t="s">
        <v>651</v>
      </c>
      <c r="G126" s="156" t="s">
        <v>166</v>
      </c>
      <c r="H126" s="157">
        <v>80</v>
      </c>
      <c r="I126" s="268"/>
      <c r="J126" s="151">
        <f t="shared" si="0"/>
        <v>0</v>
      </c>
      <c r="K126" s="152"/>
      <c r="L126" s="178"/>
      <c r="M126" s="250" t="s">
        <v>1</v>
      </c>
      <c r="N126" s="251" t="s">
        <v>40</v>
      </c>
      <c r="O126" s="252"/>
      <c r="P126" s="253">
        <f t="shared" si="1"/>
        <v>0</v>
      </c>
      <c r="Q126" s="253">
        <v>0</v>
      </c>
      <c r="R126" s="253">
        <f t="shared" si="2"/>
        <v>0</v>
      </c>
      <c r="S126" s="253">
        <v>0</v>
      </c>
      <c r="T126" s="254">
        <f t="shared" si="3"/>
        <v>0</v>
      </c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R126" s="255" t="s">
        <v>200</v>
      </c>
      <c r="AT126" s="255" t="s">
        <v>138</v>
      </c>
      <c r="AU126" s="255" t="s">
        <v>85</v>
      </c>
      <c r="AY126" s="220" t="s">
        <v>136</v>
      </c>
      <c r="BE126" s="256">
        <f t="shared" si="4"/>
        <v>0</v>
      </c>
      <c r="BF126" s="256">
        <f t="shared" si="5"/>
        <v>0</v>
      </c>
      <c r="BG126" s="256">
        <f t="shared" si="6"/>
        <v>0</v>
      </c>
      <c r="BH126" s="256">
        <f t="shared" si="7"/>
        <v>0</v>
      </c>
      <c r="BI126" s="256">
        <f t="shared" si="8"/>
        <v>0</v>
      </c>
      <c r="BJ126" s="220" t="s">
        <v>83</v>
      </c>
      <c r="BK126" s="256">
        <f t="shared" si="9"/>
        <v>0</v>
      </c>
      <c r="BL126" s="220" t="s">
        <v>200</v>
      </c>
      <c r="BM126" s="255" t="s">
        <v>652</v>
      </c>
    </row>
    <row r="127" spans="1:65" s="180" customFormat="1" ht="16.5" customHeight="1" x14ac:dyDescent="0.2">
      <c r="A127" s="176"/>
      <c r="B127" s="178"/>
      <c r="C127" s="166" t="s">
        <v>142</v>
      </c>
      <c r="D127" s="166" t="s">
        <v>156</v>
      </c>
      <c r="E127" s="167" t="s">
        <v>653</v>
      </c>
      <c r="F127" s="168" t="s">
        <v>654</v>
      </c>
      <c r="G127" s="169" t="s">
        <v>159</v>
      </c>
      <c r="H127" s="170">
        <v>77</v>
      </c>
      <c r="I127" s="269"/>
      <c r="J127" s="164">
        <f t="shared" si="0"/>
        <v>0</v>
      </c>
      <c r="K127" s="165"/>
      <c r="L127" s="257"/>
      <c r="M127" s="258" t="s">
        <v>1</v>
      </c>
      <c r="N127" s="259" t="s">
        <v>40</v>
      </c>
      <c r="O127" s="252"/>
      <c r="P127" s="253">
        <f t="shared" si="1"/>
        <v>0</v>
      </c>
      <c r="Q127" s="253">
        <v>1E-3</v>
      </c>
      <c r="R127" s="253">
        <f t="shared" si="2"/>
        <v>7.6999999999999999E-2</v>
      </c>
      <c r="S127" s="253">
        <v>0</v>
      </c>
      <c r="T127" s="254">
        <f t="shared" si="3"/>
        <v>0</v>
      </c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R127" s="255" t="s">
        <v>264</v>
      </c>
      <c r="AT127" s="255" t="s">
        <v>156</v>
      </c>
      <c r="AU127" s="255" t="s">
        <v>85</v>
      </c>
      <c r="AY127" s="220" t="s">
        <v>136</v>
      </c>
      <c r="BE127" s="256">
        <f t="shared" si="4"/>
        <v>0</v>
      </c>
      <c r="BF127" s="256">
        <f t="shared" si="5"/>
        <v>0</v>
      </c>
      <c r="BG127" s="256">
        <f t="shared" si="6"/>
        <v>0</v>
      </c>
      <c r="BH127" s="256">
        <f t="shared" si="7"/>
        <v>0</v>
      </c>
      <c r="BI127" s="256">
        <f t="shared" si="8"/>
        <v>0</v>
      </c>
      <c r="BJ127" s="220" t="s">
        <v>83</v>
      </c>
      <c r="BK127" s="256">
        <f t="shared" si="9"/>
        <v>0</v>
      </c>
      <c r="BL127" s="220" t="s">
        <v>200</v>
      </c>
      <c r="BM127" s="255" t="s">
        <v>655</v>
      </c>
    </row>
    <row r="128" spans="1:65" s="180" customFormat="1" ht="24" customHeight="1" x14ac:dyDescent="0.2">
      <c r="A128" s="176"/>
      <c r="B128" s="178"/>
      <c r="C128" s="153" t="s">
        <v>155</v>
      </c>
      <c r="D128" s="153" t="s">
        <v>138</v>
      </c>
      <c r="E128" s="154" t="s">
        <v>656</v>
      </c>
      <c r="F128" s="155" t="s">
        <v>657</v>
      </c>
      <c r="G128" s="156" t="s">
        <v>166</v>
      </c>
      <c r="H128" s="157">
        <v>12</v>
      </c>
      <c r="I128" s="268"/>
      <c r="J128" s="151">
        <f t="shared" si="0"/>
        <v>0</v>
      </c>
      <c r="K128" s="152"/>
      <c r="L128" s="178"/>
      <c r="M128" s="250" t="s">
        <v>1</v>
      </c>
      <c r="N128" s="251" t="s">
        <v>40</v>
      </c>
      <c r="O128" s="252"/>
      <c r="P128" s="253">
        <f t="shared" si="1"/>
        <v>0</v>
      </c>
      <c r="Q128" s="253">
        <v>0</v>
      </c>
      <c r="R128" s="253">
        <f t="shared" si="2"/>
        <v>0</v>
      </c>
      <c r="S128" s="253">
        <v>0</v>
      </c>
      <c r="T128" s="254">
        <f t="shared" si="3"/>
        <v>0</v>
      </c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R128" s="255" t="s">
        <v>200</v>
      </c>
      <c r="AT128" s="255" t="s">
        <v>138</v>
      </c>
      <c r="AU128" s="255" t="s">
        <v>85</v>
      </c>
      <c r="AY128" s="220" t="s">
        <v>136</v>
      </c>
      <c r="BE128" s="256">
        <f t="shared" si="4"/>
        <v>0</v>
      </c>
      <c r="BF128" s="256">
        <f t="shared" si="5"/>
        <v>0</v>
      </c>
      <c r="BG128" s="256">
        <f t="shared" si="6"/>
        <v>0</v>
      </c>
      <c r="BH128" s="256">
        <f t="shared" si="7"/>
        <v>0</v>
      </c>
      <c r="BI128" s="256">
        <f t="shared" si="8"/>
        <v>0</v>
      </c>
      <c r="BJ128" s="220" t="s">
        <v>83</v>
      </c>
      <c r="BK128" s="256">
        <f t="shared" si="9"/>
        <v>0</v>
      </c>
      <c r="BL128" s="220" t="s">
        <v>200</v>
      </c>
      <c r="BM128" s="255" t="s">
        <v>658</v>
      </c>
    </row>
    <row r="129" spans="1:65" s="180" customFormat="1" ht="16.5" customHeight="1" x14ac:dyDescent="0.2">
      <c r="A129" s="176"/>
      <c r="B129" s="178"/>
      <c r="C129" s="166" t="s">
        <v>162</v>
      </c>
      <c r="D129" s="166" t="s">
        <v>156</v>
      </c>
      <c r="E129" s="167" t="s">
        <v>659</v>
      </c>
      <c r="F129" s="168" t="s">
        <v>660</v>
      </c>
      <c r="G129" s="169" t="s">
        <v>367</v>
      </c>
      <c r="H129" s="170">
        <v>8.1999999999999993</v>
      </c>
      <c r="I129" s="269"/>
      <c r="J129" s="164">
        <f t="shared" si="0"/>
        <v>0</v>
      </c>
      <c r="K129" s="165"/>
      <c r="L129" s="257"/>
      <c r="M129" s="258" t="s">
        <v>1</v>
      </c>
      <c r="N129" s="259" t="s">
        <v>40</v>
      </c>
      <c r="O129" s="252"/>
      <c r="P129" s="253">
        <f t="shared" si="1"/>
        <v>0</v>
      </c>
      <c r="Q129" s="253">
        <v>0</v>
      </c>
      <c r="R129" s="253">
        <f t="shared" si="2"/>
        <v>0</v>
      </c>
      <c r="S129" s="253">
        <v>0</v>
      </c>
      <c r="T129" s="254">
        <f t="shared" si="3"/>
        <v>0</v>
      </c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R129" s="255" t="s">
        <v>264</v>
      </c>
      <c r="AT129" s="255" t="s">
        <v>156</v>
      </c>
      <c r="AU129" s="255" t="s">
        <v>85</v>
      </c>
      <c r="AY129" s="220" t="s">
        <v>136</v>
      </c>
      <c r="BE129" s="256">
        <f t="shared" si="4"/>
        <v>0</v>
      </c>
      <c r="BF129" s="256">
        <f t="shared" si="5"/>
        <v>0</v>
      </c>
      <c r="BG129" s="256">
        <f t="shared" si="6"/>
        <v>0</v>
      </c>
      <c r="BH129" s="256">
        <f t="shared" si="7"/>
        <v>0</v>
      </c>
      <c r="BI129" s="256">
        <f t="shared" si="8"/>
        <v>0</v>
      </c>
      <c r="BJ129" s="220" t="s">
        <v>83</v>
      </c>
      <c r="BK129" s="256">
        <f t="shared" si="9"/>
        <v>0</v>
      </c>
      <c r="BL129" s="220" t="s">
        <v>200</v>
      </c>
      <c r="BM129" s="255" t="s">
        <v>661</v>
      </c>
    </row>
    <row r="130" spans="1:65" s="180" customFormat="1" ht="24" customHeight="1" x14ac:dyDescent="0.2">
      <c r="A130" s="176"/>
      <c r="B130" s="178"/>
      <c r="C130" s="153" t="s">
        <v>168</v>
      </c>
      <c r="D130" s="153" t="s">
        <v>138</v>
      </c>
      <c r="E130" s="154" t="s">
        <v>662</v>
      </c>
      <c r="F130" s="155" t="s">
        <v>663</v>
      </c>
      <c r="G130" s="156" t="s">
        <v>166</v>
      </c>
      <c r="H130" s="157">
        <v>103</v>
      </c>
      <c r="I130" s="268"/>
      <c r="J130" s="151">
        <f t="shared" si="0"/>
        <v>0</v>
      </c>
      <c r="K130" s="152"/>
      <c r="L130" s="178"/>
      <c r="M130" s="250" t="s">
        <v>1</v>
      </c>
      <c r="N130" s="251" t="s">
        <v>40</v>
      </c>
      <c r="O130" s="252"/>
      <c r="P130" s="253">
        <f t="shared" si="1"/>
        <v>0</v>
      </c>
      <c r="Q130" s="253">
        <v>0</v>
      </c>
      <c r="R130" s="253">
        <f t="shared" si="2"/>
        <v>0</v>
      </c>
      <c r="S130" s="253">
        <v>0</v>
      </c>
      <c r="T130" s="254">
        <f t="shared" si="3"/>
        <v>0</v>
      </c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R130" s="255" t="s">
        <v>200</v>
      </c>
      <c r="AT130" s="255" t="s">
        <v>138</v>
      </c>
      <c r="AU130" s="255" t="s">
        <v>85</v>
      </c>
      <c r="AY130" s="220" t="s">
        <v>136</v>
      </c>
      <c r="BE130" s="256">
        <f t="shared" si="4"/>
        <v>0</v>
      </c>
      <c r="BF130" s="256">
        <f t="shared" si="5"/>
        <v>0</v>
      </c>
      <c r="BG130" s="256">
        <f t="shared" si="6"/>
        <v>0</v>
      </c>
      <c r="BH130" s="256">
        <f t="shared" si="7"/>
        <v>0</v>
      </c>
      <c r="BI130" s="256">
        <f t="shared" si="8"/>
        <v>0</v>
      </c>
      <c r="BJ130" s="220" t="s">
        <v>83</v>
      </c>
      <c r="BK130" s="256">
        <f t="shared" si="9"/>
        <v>0</v>
      </c>
      <c r="BL130" s="220" t="s">
        <v>200</v>
      </c>
      <c r="BM130" s="255" t="s">
        <v>664</v>
      </c>
    </row>
    <row r="131" spans="1:65" s="180" customFormat="1" ht="16.5" customHeight="1" x14ac:dyDescent="0.2">
      <c r="A131" s="176"/>
      <c r="B131" s="178"/>
      <c r="C131" s="166" t="s">
        <v>160</v>
      </c>
      <c r="D131" s="166" t="s">
        <v>156</v>
      </c>
      <c r="E131" s="167" t="s">
        <v>665</v>
      </c>
      <c r="F131" s="168" t="s">
        <v>666</v>
      </c>
      <c r="G131" s="169" t="s">
        <v>159</v>
      </c>
      <c r="H131" s="170">
        <v>14</v>
      </c>
      <c r="I131" s="269"/>
      <c r="J131" s="164">
        <f t="shared" si="0"/>
        <v>0</v>
      </c>
      <c r="K131" s="165"/>
      <c r="L131" s="257"/>
      <c r="M131" s="258" t="s">
        <v>1</v>
      </c>
      <c r="N131" s="259" t="s">
        <v>40</v>
      </c>
      <c r="O131" s="252"/>
      <c r="P131" s="253">
        <f t="shared" si="1"/>
        <v>0</v>
      </c>
      <c r="Q131" s="253">
        <v>0</v>
      </c>
      <c r="R131" s="253">
        <f t="shared" si="2"/>
        <v>0</v>
      </c>
      <c r="S131" s="253">
        <v>0</v>
      </c>
      <c r="T131" s="254">
        <f t="shared" si="3"/>
        <v>0</v>
      </c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R131" s="255" t="s">
        <v>264</v>
      </c>
      <c r="AT131" s="255" t="s">
        <v>156</v>
      </c>
      <c r="AU131" s="255" t="s">
        <v>85</v>
      </c>
      <c r="AY131" s="220" t="s">
        <v>136</v>
      </c>
      <c r="BE131" s="256">
        <f t="shared" si="4"/>
        <v>0</v>
      </c>
      <c r="BF131" s="256">
        <f t="shared" si="5"/>
        <v>0</v>
      </c>
      <c r="BG131" s="256">
        <f t="shared" si="6"/>
        <v>0</v>
      </c>
      <c r="BH131" s="256">
        <f t="shared" si="7"/>
        <v>0</v>
      </c>
      <c r="BI131" s="256">
        <f t="shared" si="8"/>
        <v>0</v>
      </c>
      <c r="BJ131" s="220" t="s">
        <v>83</v>
      </c>
      <c r="BK131" s="256">
        <f t="shared" si="9"/>
        <v>0</v>
      </c>
      <c r="BL131" s="220" t="s">
        <v>200</v>
      </c>
      <c r="BM131" s="255" t="s">
        <v>667</v>
      </c>
    </row>
    <row r="132" spans="1:65" s="180" customFormat="1" ht="16.5" customHeight="1" x14ac:dyDescent="0.2">
      <c r="A132" s="176"/>
      <c r="B132" s="178"/>
      <c r="C132" s="153" t="s">
        <v>175</v>
      </c>
      <c r="D132" s="153" t="s">
        <v>138</v>
      </c>
      <c r="E132" s="154" t="s">
        <v>668</v>
      </c>
      <c r="F132" s="155" t="s">
        <v>669</v>
      </c>
      <c r="G132" s="156" t="s">
        <v>367</v>
      </c>
      <c r="H132" s="157">
        <v>58</v>
      </c>
      <c r="I132" s="268"/>
      <c r="J132" s="151">
        <f t="shared" si="0"/>
        <v>0</v>
      </c>
      <c r="K132" s="152"/>
      <c r="L132" s="178"/>
      <c r="M132" s="250" t="s">
        <v>1</v>
      </c>
      <c r="N132" s="251" t="s">
        <v>40</v>
      </c>
      <c r="O132" s="252"/>
      <c r="P132" s="253">
        <f t="shared" si="1"/>
        <v>0</v>
      </c>
      <c r="Q132" s="253">
        <v>0</v>
      </c>
      <c r="R132" s="253">
        <f t="shared" si="2"/>
        <v>0</v>
      </c>
      <c r="S132" s="253">
        <v>0</v>
      </c>
      <c r="T132" s="254">
        <f t="shared" si="3"/>
        <v>0</v>
      </c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R132" s="255" t="s">
        <v>200</v>
      </c>
      <c r="AT132" s="255" t="s">
        <v>138</v>
      </c>
      <c r="AU132" s="255" t="s">
        <v>85</v>
      </c>
      <c r="AY132" s="220" t="s">
        <v>136</v>
      </c>
      <c r="BE132" s="256">
        <f t="shared" si="4"/>
        <v>0</v>
      </c>
      <c r="BF132" s="256">
        <f t="shared" si="5"/>
        <v>0</v>
      </c>
      <c r="BG132" s="256">
        <f t="shared" si="6"/>
        <v>0</v>
      </c>
      <c r="BH132" s="256">
        <f t="shared" si="7"/>
        <v>0</v>
      </c>
      <c r="BI132" s="256">
        <f t="shared" si="8"/>
        <v>0</v>
      </c>
      <c r="BJ132" s="220" t="s">
        <v>83</v>
      </c>
      <c r="BK132" s="256">
        <f t="shared" si="9"/>
        <v>0</v>
      </c>
      <c r="BL132" s="220" t="s">
        <v>200</v>
      </c>
      <c r="BM132" s="255" t="s">
        <v>670</v>
      </c>
    </row>
    <row r="133" spans="1:65" s="180" customFormat="1" ht="16.5" customHeight="1" x14ac:dyDescent="0.2">
      <c r="A133" s="176"/>
      <c r="B133" s="178"/>
      <c r="C133" s="166" t="s">
        <v>179</v>
      </c>
      <c r="D133" s="166" t="s">
        <v>156</v>
      </c>
      <c r="E133" s="167" t="s">
        <v>671</v>
      </c>
      <c r="F133" s="168" t="s">
        <v>672</v>
      </c>
      <c r="G133" s="169" t="s">
        <v>367</v>
      </c>
      <c r="H133" s="170">
        <v>7</v>
      </c>
      <c r="I133" s="269"/>
      <c r="J133" s="164">
        <f t="shared" si="0"/>
        <v>0</v>
      </c>
      <c r="K133" s="165"/>
      <c r="L133" s="257"/>
      <c r="M133" s="258" t="s">
        <v>1</v>
      </c>
      <c r="N133" s="259" t="s">
        <v>40</v>
      </c>
      <c r="O133" s="252"/>
      <c r="P133" s="253">
        <f t="shared" si="1"/>
        <v>0</v>
      </c>
      <c r="Q133" s="253">
        <v>0</v>
      </c>
      <c r="R133" s="253">
        <f t="shared" si="2"/>
        <v>0</v>
      </c>
      <c r="S133" s="253">
        <v>0</v>
      </c>
      <c r="T133" s="254">
        <f t="shared" si="3"/>
        <v>0</v>
      </c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R133" s="255" t="s">
        <v>264</v>
      </c>
      <c r="AT133" s="255" t="s">
        <v>156</v>
      </c>
      <c r="AU133" s="255" t="s">
        <v>85</v>
      </c>
      <c r="AY133" s="220" t="s">
        <v>136</v>
      </c>
      <c r="BE133" s="256">
        <f t="shared" si="4"/>
        <v>0</v>
      </c>
      <c r="BF133" s="256">
        <f t="shared" si="5"/>
        <v>0</v>
      </c>
      <c r="BG133" s="256">
        <f t="shared" si="6"/>
        <v>0</v>
      </c>
      <c r="BH133" s="256">
        <f t="shared" si="7"/>
        <v>0</v>
      </c>
      <c r="BI133" s="256">
        <f t="shared" si="8"/>
        <v>0</v>
      </c>
      <c r="BJ133" s="220" t="s">
        <v>83</v>
      </c>
      <c r="BK133" s="256">
        <f t="shared" si="9"/>
        <v>0</v>
      </c>
      <c r="BL133" s="220" t="s">
        <v>200</v>
      </c>
      <c r="BM133" s="255" t="s">
        <v>673</v>
      </c>
    </row>
    <row r="134" spans="1:65" s="180" customFormat="1" ht="16.5" customHeight="1" x14ac:dyDescent="0.2">
      <c r="A134" s="176"/>
      <c r="B134" s="178"/>
      <c r="C134" s="166" t="s">
        <v>181</v>
      </c>
      <c r="D134" s="166" t="s">
        <v>156</v>
      </c>
      <c r="E134" s="167" t="s">
        <v>674</v>
      </c>
      <c r="F134" s="168" t="s">
        <v>675</v>
      </c>
      <c r="G134" s="169" t="s">
        <v>367</v>
      </c>
      <c r="H134" s="170">
        <v>8</v>
      </c>
      <c r="I134" s="269"/>
      <c r="J134" s="164">
        <f t="shared" si="0"/>
        <v>0</v>
      </c>
      <c r="K134" s="165"/>
      <c r="L134" s="257"/>
      <c r="M134" s="258" t="s">
        <v>1</v>
      </c>
      <c r="N134" s="259" t="s">
        <v>40</v>
      </c>
      <c r="O134" s="252"/>
      <c r="P134" s="253">
        <f t="shared" si="1"/>
        <v>0</v>
      </c>
      <c r="Q134" s="253">
        <v>0</v>
      </c>
      <c r="R134" s="253">
        <f t="shared" si="2"/>
        <v>0</v>
      </c>
      <c r="S134" s="253">
        <v>0</v>
      </c>
      <c r="T134" s="254">
        <f t="shared" si="3"/>
        <v>0</v>
      </c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R134" s="255" t="s">
        <v>264</v>
      </c>
      <c r="AT134" s="255" t="s">
        <v>156</v>
      </c>
      <c r="AU134" s="255" t="s">
        <v>85</v>
      </c>
      <c r="AY134" s="220" t="s">
        <v>136</v>
      </c>
      <c r="BE134" s="256">
        <f t="shared" si="4"/>
        <v>0</v>
      </c>
      <c r="BF134" s="256">
        <f t="shared" si="5"/>
        <v>0</v>
      </c>
      <c r="BG134" s="256">
        <f t="shared" si="6"/>
        <v>0</v>
      </c>
      <c r="BH134" s="256">
        <f t="shared" si="7"/>
        <v>0</v>
      </c>
      <c r="BI134" s="256">
        <f t="shared" si="8"/>
        <v>0</v>
      </c>
      <c r="BJ134" s="220" t="s">
        <v>83</v>
      </c>
      <c r="BK134" s="256">
        <f t="shared" si="9"/>
        <v>0</v>
      </c>
      <c r="BL134" s="220" t="s">
        <v>200</v>
      </c>
      <c r="BM134" s="255" t="s">
        <v>676</v>
      </c>
    </row>
    <row r="135" spans="1:65" s="180" customFormat="1" ht="16.5" customHeight="1" x14ac:dyDescent="0.2">
      <c r="A135" s="176"/>
      <c r="B135" s="178"/>
      <c r="C135" s="166" t="s">
        <v>185</v>
      </c>
      <c r="D135" s="166" t="s">
        <v>156</v>
      </c>
      <c r="E135" s="167" t="s">
        <v>677</v>
      </c>
      <c r="F135" s="168" t="s">
        <v>678</v>
      </c>
      <c r="G135" s="169" t="s">
        <v>367</v>
      </c>
      <c r="H135" s="170">
        <v>8</v>
      </c>
      <c r="I135" s="269"/>
      <c r="J135" s="164">
        <f t="shared" si="0"/>
        <v>0</v>
      </c>
      <c r="K135" s="165"/>
      <c r="L135" s="257"/>
      <c r="M135" s="258" t="s">
        <v>1</v>
      </c>
      <c r="N135" s="259" t="s">
        <v>40</v>
      </c>
      <c r="O135" s="252"/>
      <c r="P135" s="253">
        <f t="shared" si="1"/>
        <v>0</v>
      </c>
      <c r="Q135" s="253">
        <v>0</v>
      </c>
      <c r="R135" s="253">
        <f t="shared" si="2"/>
        <v>0</v>
      </c>
      <c r="S135" s="253">
        <v>0</v>
      </c>
      <c r="T135" s="254">
        <f t="shared" si="3"/>
        <v>0</v>
      </c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R135" s="255" t="s">
        <v>264</v>
      </c>
      <c r="AT135" s="255" t="s">
        <v>156</v>
      </c>
      <c r="AU135" s="255" t="s">
        <v>85</v>
      </c>
      <c r="AY135" s="220" t="s">
        <v>136</v>
      </c>
      <c r="BE135" s="256">
        <f t="shared" si="4"/>
        <v>0</v>
      </c>
      <c r="BF135" s="256">
        <f t="shared" si="5"/>
        <v>0</v>
      </c>
      <c r="BG135" s="256">
        <f t="shared" si="6"/>
        <v>0</v>
      </c>
      <c r="BH135" s="256">
        <f t="shared" si="7"/>
        <v>0</v>
      </c>
      <c r="BI135" s="256">
        <f t="shared" si="8"/>
        <v>0</v>
      </c>
      <c r="BJ135" s="220" t="s">
        <v>83</v>
      </c>
      <c r="BK135" s="256">
        <f t="shared" si="9"/>
        <v>0</v>
      </c>
      <c r="BL135" s="220" t="s">
        <v>200</v>
      </c>
      <c r="BM135" s="255" t="s">
        <v>679</v>
      </c>
    </row>
    <row r="136" spans="1:65" s="180" customFormat="1" ht="16.5" customHeight="1" x14ac:dyDescent="0.2">
      <c r="A136" s="176"/>
      <c r="B136" s="178"/>
      <c r="C136" s="166" t="s">
        <v>189</v>
      </c>
      <c r="D136" s="166" t="s">
        <v>156</v>
      </c>
      <c r="E136" s="167" t="s">
        <v>680</v>
      </c>
      <c r="F136" s="168" t="s">
        <v>681</v>
      </c>
      <c r="G136" s="169" t="s">
        <v>682</v>
      </c>
      <c r="H136" s="170">
        <v>9</v>
      </c>
      <c r="I136" s="269"/>
      <c r="J136" s="164">
        <f t="shared" si="0"/>
        <v>0</v>
      </c>
      <c r="K136" s="165"/>
      <c r="L136" s="257"/>
      <c r="M136" s="258" t="s">
        <v>1</v>
      </c>
      <c r="N136" s="259" t="s">
        <v>40</v>
      </c>
      <c r="O136" s="252"/>
      <c r="P136" s="253">
        <f t="shared" si="1"/>
        <v>0</v>
      </c>
      <c r="Q136" s="253">
        <v>0</v>
      </c>
      <c r="R136" s="253">
        <f t="shared" si="2"/>
        <v>0</v>
      </c>
      <c r="S136" s="253">
        <v>0</v>
      </c>
      <c r="T136" s="254">
        <f t="shared" si="3"/>
        <v>0</v>
      </c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R136" s="255" t="s">
        <v>264</v>
      </c>
      <c r="AT136" s="255" t="s">
        <v>156</v>
      </c>
      <c r="AU136" s="255" t="s">
        <v>85</v>
      </c>
      <c r="AY136" s="220" t="s">
        <v>136</v>
      </c>
      <c r="BE136" s="256">
        <f t="shared" si="4"/>
        <v>0</v>
      </c>
      <c r="BF136" s="256">
        <f t="shared" si="5"/>
        <v>0</v>
      </c>
      <c r="BG136" s="256">
        <f t="shared" si="6"/>
        <v>0</v>
      </c>
      <c r="BH136" s="256">
        <f t="shared" si="7"/>
        <v>0</v>
      </c>
      <c r="BI136" s="256">
        <f t="shared" si="8"/>
        <v>0</v>
      </c>
      <c r="BJ136" s="220" t="s">
        <v>83</v>
      </c>
      <c r="BK136" s="256">
        <f t="shared" si="9"/>
        <v>0</v>
      </c>
      <c r="BL136" s="220" t="s">
        <v>200</v>
      </c>
      <c r="BM136" s="255" t="s">
        <v>683</v>
      </c>
    </row>
    <row r="137" spans="1:65" s="180" customFormat="1" ht="16.5" customHeight="1" x14ac:dyDescent="0.2">
      <c r="A137" s="176"/>
      <c r="B137" s="178"/>
      <c r="C137" s="166" t="s">
        <v>193</v>
      </c>
      <c r="D137" s="166" t="s">
        <v>156</v>
      </c>
      <c r="E137" s="167" t="s">
        <v>684</v>
      </c>
      <c r="F137" s="168" t="s">
        <v>685</v>
      </c>
      <c r="G137" s="169" t="s">
        <v>682</v>
      </c>
      <c r="H137" s="170">
        <v>10</v>
      </c>
      <c r="I137" s="269"/>
      <c r="J137" s="164">
        <f t="shared" si="0"/>
        <v>0</v>
      </c>
      <c r="K137" s="165"/>
      <c r="L137" s="257"/>
      <c r="M137" s="258" t="s">
        <v>1</v>
      </c>
      <c r="N137" s="259" t="s">
        <v>40</v>
      </c>
      <c r="O137" s="252"/>
      <c r="P137" s="253">
        <f t="shared" si="1"/>
        <v>0</v>
      </c>
      <c r="Q137" s="253">
        <v>0</v>
      </c>
      <c r="R137" s="253">
        <f t="shared" si="2"/>
        <v>0</v>
      </c>
      <c r="S137" s="253">
        <v>0</v>
      </c>
      <c r="T137" s="254">
        <f t="shared" si="3"/>
        <v>0</v>
      </c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R137" s="255" t="s">
        <v>264</v>
      </c>
      <c r="AT137" s="255" t="s">
        <v>156</v>
      </c>
      <c r="AU137" s="255" t="s">
        <v>85</v>
      </c>
      <c r="AY137" s="220" t="s">
        <v>136</v>
      </c>
      <c r="BE137" s="256">
        <f t="shared" si="4"/>
        <v>0</v>
      </c>
      <c r="BF137" s="256">
        <f t="shared" si="5"/>
        <v>0</v>
      </c>
      <c r="BG137" s="256">
        <f t="shared" si="6"/>
        <v>0</v>
      </c>
      <c r="BH137" s="256">
        <f t="shared" si="7"/>
        <v>0</v>
      </c>
      <c r="BI137" s="256">
        <f t="shared" si="8"/>
        <v>0</v>
      </c>
      <c r="BJ137" s="220" t="s">
        <v>83</v>
      </c>
      <c r="BK137" s="256">
        <f t="shared" si="9"/>
        <v>0</v>
      </c>
      <c r="BL137" s="220" t="s">
        <v>200</v>
      </c>
      <c r="BM137" s="255" t="s">
        <v>686</v>
      </c>
    </row>
    <row r="138" spans="1:65" s="180" customFormat="1" ht="16.5" customHeight="1" x14ac:dyDescent="0.2">
      <c r="A138" s="176"/>
      <c r="B138" s="178"/>
      <c r="C138" s="166" t="s">
        <v>8</v>
      </c>
      <c r="D138" s="166" t="s">
        <v>156</v>
      </c>
      <c r="E138" s="167" t="s">
        <v>687</v>
      </c>
      <c r="F138" s="168" t="s">
        <v>688</v>
      </c>
      <c r="G138" s="169" t="s">
        <v>367</v>
      </c>
      <c r="H138" s="170">
        <v>10</v>
      </c>
      <c r="I138" s="269"/>
      <c r="J138" s="164">
        <f t="shared" si="0"/>
        <v>0</v>
      </c>
      <c r="K138" s="165"/>
      <c r="L138" s="257"/>
      <c r="M138" s="258" t="s">
        <v>1</v>
      </c>
      <c r="N138" s="259" t="s">
        <v>40</v>
      </c>
      <c r="O138" s="252"/>
      <c r="P138" s="253">
        <f t="shared" si="1"/>
        <v>0</v>
      </c>
      <c r="Q138" s="253">
        <v>0</v>
      </c>
      <c r="R138" s="253">
        <f t="shared" si="2"/>
        <v>0</v>
      </c>
      <c r="S138" s="253">
        <v>0</v>
      </c>
      <c r="T138" s="254">
        <f t="shared" si="3"/>
        <v>0</v>
      </c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R138" s="255" t="s">
        <v>264</v>
      </c>
      <c r="AT138" s="255" t="s">
        <v>156</v>
      </c>
      <c r="AU138" s="255" t="s">
        <v>85</v>
      </c>
      <c r="AY138" s="220" t="s">
        <v>136</v>
      </c>
      <c r="BE138" s="256">
        <f t="shared" si="4"/>
        <v>0</v>
      </c>
      <c r="BF138" s="256">
        <f t="shared" si="5"/>
        <v>0</v>
      </c>
      <c r="BG138" s="256">
        <f t="shared" si="6"/>
        <v>0</v>
      </c>
      <c r="BH138" s="256">
        <f t="shared" si="7"/>
        <v>0</v>
      </c>
      <c r="BI138" s="256">
        <f t="shared" si="8"/>
        <v>0</v>
      </c>
      <c r="BJ138" s="220" t="s">
        <v>83</v>
      </c>
      <c r="BK138" s="256">
        <f t="shared" si="9"/>
        <v>0</v>
      </c>
      <c r="BL138" s="220" t="s">
        <v>200</v>
      </c>
      <c r="BM138" s="255" t="s">
        <v>689</v>
      </c>
    </row>
    <row r="139" spans="1:65" s="180" customFormat="1" ht="16.5" customHeight="1" x14ac:dyDescent="0.2">
      <c r="A139" s="176"/>
      <c r="B139" s="178"/>
      <c r="C139" s="166" t="s">
        <v>200</v>
      </c>
      <c r="D139" s="166" t="s">
        <v>156</v>
      </c>
      <c r="E139" s="167" t="s">
        <v>690</v>
      </c>
      <c r="F139" s="168" t="s">
        <v>691</v>
      </c>
      <c r="G139" s="169" t="s">
        <v>682</v>
      </c>
      <c r="H139" s="170">
        <v>4</v>
      </c>
      <c r="I139" s="269"/>
      <c r="J139" s="164">
        <f t="shared" si="0"/>
        <v>0</v>
      </c>
      <c r="K139" s="165"/>
      <c r="L139" s="257"/>
      <c r="M139" s="258" t="s">
        <v>1</v>
      </c>
      <c r="N139" s="259" t="s">
        <v>40</v>
      </c>
      <c r="O139" s="252"/>
      <c r="P139" s="253">
        <f t="shared" si="1"/>
        <v>0</v>
      </c>
      <c r="Q139" s="253">
        <v>0</v>
      </c>
      <c r="R139" s="253">
        <f t="shared" si="2"/>
        <v>0</v>
      </c>
      <c r="S139" s="253">
        <v>0</v>
      </c>
      <c r="T139" s="254">
        <f t="shared" si="3"/>
        <v>0</v>
      </c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R139" s="255" t="s">
        <v>264</v>
      </c>
      <c r="AT139" s="255" t="s">
        <v>156</v>
      </c>
      <c r="AU139" s="255" t="s">
        <v>85</v>
      </c>
      <c r="AY139" s="220" t="s">
        <v>136</v>
      </c>
      <c r="BE139" s="256">
        <f t="shared" si="4"/>
        <v>0</v>
      </c>
      <c r="BF139" s="256">
        <f t="shared" si="5"/>
        <v>0</v>
      </c>
      <c r="BG139" s="256">
        <f t="shared" si="6"/>
        <v>0</v>
      </c>
      <c r="BH139" s="256">
        <f t="shared" si="7"/>
        <v>0</v>
      </c>
      <c r="BI139" s="256">
        <f t="shared" si="8"/>
        <v>0</v>
      </c>
      <c r="BJ139" s="220" t="s">
        <v>83</v>
      </c>
      <c r="BK139" s="256">
        <f t="shared" si="9"/>
        <v>0</v>
      </c>
      <c r="BL139" s="220" t="s">
        <v>200</v>
      </c>
      <c r="BM139" s="255" t="s">
        <v>692</v>
      </c>
    </row>
    <row r="140" spans="1:65" s="180" customFormat="1" ht="16.5" customHeight="1" x14ac:dyDescent="0.2">
      <c r="A140" s="176"/>
      <c r="B140" s="178"/>
      <c r="C140" s="166" t="s">
        <v>204</v>
      </c>
      <c r="D140" s="166" t="s">
        <v>156</v>
      </c>
      <c r="E140" s="167" t="s">
        <v>693</v>
      </c>
      <c r="F140" s="168" t="s">
        <v>694</v>
      </c>
      <c r="G140" s="169" t="s">
        <v>367</v>
      </c>
      <c r="H140" s="170">
        <v>2</v>
      </c>
      <c r="I140" s="269"/>
      <c r="J140" s="164">
        <f t="shared" si="0"/>
        <v>0</v>
      </c>
      <c r="K140" s="165"/>
      <c r="L140" s="257"/>
      <c r="M140" s="258" t="s">
        <v>1</v>
      </c>
      <c r="N140" s="259" t="s">
        <v>40</v>
      </c>
      <c r="O140" s="252"/>
      <c r="P140" s="253">
        <f t="shared" si="1"/>
        <v>0</v>
      </c>
      <c r="Q140" s="253">
        <v>0</v>
      </c>
      <c r="R140" s="253">
        <f t="shared" si="2"/>
        <v>0</v>
      </c>
      <c r="S140" s="253">
        <v>0</v>
      </c>
      <c r="T140" s="254">
        <f t="shared" si="3"/>
        <v>0</v>
      </c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R140" s="255" t="s">
        <v>264</v>
      </c>
      <c r="AT140" s="255" t="s">
        <v>156</v>
      </c>
      <c r="AU140" s="255" t="s">
        <v>85</v>
      </c>
      <c r="AY140" s="220" t="s">
        <v>136</v>
      </c>
      <c r="BE140" s="256">
        <f t="shared" si="4"/>
        <v>0</v>
      </c>
      <c r="BF140" s="256">
        <f t="shared" si="5"/>
        <v>0</v>
      </c>
      <c r="BG140" s="256">
        <f t="shared" si="6"/>
        <v>0</v>
      </c>
      <c r="BH140" s="256">
        <f t="shared" si="7"/>
        <v>0</v>
      </c>
      <c r="BI140" s="256">
        <f t="shared" si="8"/>
        <v>0</v>
      </c>
      <c r="BJ140" s="220" t="s">
        <v>83</v>
      </c>
      <c r="BK140" s="256">
        <f t="shared" si="9"/>
        <v>0</v>
      </c>
      <c r="BL140" s="220" t="s">
        <v>200</v>
      </c>
      <c r="BM140" s="255" t="s">
        <v>695</v>
      </c>
    </row>
    <row r="141" spans="1:65" s="180" customFormat="1" ht="16.5" customHeight="1" x14ac:dyDescent="0.2">
      <c r="A141" s="176"/>
      <c r="B141" s="178"/>
      <c r="C141" s="153" t="s">
        <v>208</v>
      </c>
      <c r="D141" s="153" t="s">
        <v>138</v>
      </c>
      <c r="E141" s="154" t="s">
        <v>696</v>
      </c>
      <c r="F141" s="155" t="s">
        <v>697</v>
      </c>
      <c r="G141" s="156" t="s">
        <v>367</v>
      </c>
      <c r="H141" s="157">
        <v>15</v>
      </c>
      <c r="I141" s="268"/>
      <c r="J141" s="151">
        <f t="shared" si="0"/>
        <v>0</v>
      </c>
      <c r="K141" s="152"/>
      <c r="L141" s="178"/>
      <c r="M141" s="250" t="s">
        <v>1</v>
      </c>
      <c r="N141" s="251" t="s">
        <v>40</v>
      </c>
      <c r="O141" s="252"/>
      <c r="P141" s="253">
        <f t="shared" si="1"/>
        <v>0</v>
      </c>
      <c r="Q141" s="253">
        <v>0</v>
      </c>
      <c r="R141" s="253">
        <f t="shared" si="2"/>
        <v>0</v>
      </c>
      <c r="S141" s="253">
        <v>0</v>
      </c>
      <c r="T141" s="254">
        <f t="shared" si="3"/>
        <v>0</v>
      </c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R141" s="255" t="s">
        <v>200</v>
      </c>
      <c r="AT141" s="255" t="s">
        <v>138</v>
      </c>
      <c r="AU141" s="255" t="s">
        <v>85</v>
      </c>
      <c r="AY141" s="220" t="s">
        <v>136</v>
      </c>
      <c r="BE141" s="256">
        <f t="shared" si="4"/>
        <v>0</v>
      </c>
      <c r="BF141" s="256">
        <f t="shared" si="5"/>
        <v>0</v>
      </c>
      <c r="BG141" s="256">
        <f t="shared" si="6"/>
        <v>0</v>
      </c>
      <c r="BH141" s="256">
        <f t="shared" si="7"/>
        <v>0</v>
      </c>
      <c r="BI141" s="256">
        <f t="shared" si="8"/>
        <v>0</v>
      </c>
      <c r="BJ141" s="220" t="s">
        <v>83</v>
      </c>
      <c r="BK141" s="256">
        <f t="shared" si="9"/>
        <v>0</v>
      </c>
      <c r="BL141" s="220" t="s">
        <v>200</v>
      </c>
      <c r="BM141" s="255" t="s">
        <v>698</v>
      </c>
    </row>
    <row r="142" spans="1:65" s="180" customFormat="1" ht="16.5" customHeight="1" x14ac:dyDescent="0.2">
      <c r="A142" s="176"/>
      <c r="B142" s="178"/>
      <c r="C142" s="166" t="s">
        <v>212</v>
      </c>
      <c r="D142" s="166" t="s">
        <v>156</v>
      </c>
      <c r="E142" s="167" t="s">
        <v>699</v>
      </c>
      <c r="F142" s="168" t="s">
        <v>700</v>
      </c>
      <c r="G142" s="169" t="s">
        <v>367</v>
      </c>
      <c r="H142" s="170">
        <v>15</v>
      </c>
      <c r="I142" s="269"/>
      <c r="J142" s="164">
        <f t="shared" si="0"/>
        <v>0</v>
      </c>
      <c r="K142" s="165"/>
      <c r="L142" s="257"/>
      <c r="M142" s="258" t="s">
        <v>1</v>
      </c>
      <c r="N142" s="259" t="s">
        <v>40</v>
      </c>
      <c r="O142" s="252"/>
      <c r="P142" s="253">
        <f t="shared" si="1"/>
        <v>0</v>
      </c>
      <c r="Q142" s="253">
        <v>0</v>
      </c>
      <c r="R142" s="253">
        <f t="shared" si="2"/>
        <v>0</v>
      </c>
      <c r="S142" s="253">
        <v>0</v>
      </c>
      <c r="T142" s="254">
        <f t="shared" si="3"/>
        <v>0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R142" s="255" t="s">
        <v>264</v>
      </c>
      <c r="AT142" s="255" t="s">
        <v>156</v>
      </c>
      <c r="AU142" s="255" t="s">
        <v>85</v>
      </c>
      <c r="AY142" s="220" t="s">
        <v>136</v>
      </c>
      <c r="BE142" s="256">
        <f t="shared" si="4"/>
        <v>0</v>
      </c>
      <c r="BF142" s="256">
        <f t="shared" si="5"/>
        <v>0</v>
      </c>
      <c r="BG142" s="256">
        <f t="shared" si="6"/>
        <v>0</v>
      </c>
      <c r="BH142" s="256">
        <f t="shared" si="7"/>
        <v>0</v>
      </c>
      <c r="BI142" s="256">
        <f t="shared" si="8"/>
        <v>0</v>
      </c>
      <c r="BJ142" s="220" t="s">
        <v>83</v>
      </c>
      <c r="BK142" s="256">
        <f t="shared" si="9"/>
        <v>0</v>
      </c>
      <c r="BL142" s="220" t="s">
        <v>200</v>
      </c>
      <c r="BM142" s="255" t="s">
        <v>701</v>
      </c>
    </row>
    <row r="143" spans="1:65" s="180" customFormat="1" ht="24" customHeight="1" x14ac:dyDescent="0.2">
      <c r="A143" s="176"/>
      <c r="B143" s="178"/>
      <c r="C143" s="153" t="s">
        <v>216</v>
      </c>
      <c r="D143" s="153" t="s">
        <v>138</v>
      </c>
      <c r="E143" s="154" t="s">
        <v>702</v>
      </c>
      <c r="F143" s="155" t="s">
        <v>703</v>
      </c>
      <c r="G143" s="156" t="s">
        <v>367</v>
      </c>
      <c r="H143" s="157">
        <v>40</v>
      </c>
      <c r="I143" s="268"/>
      <c r="J143" s="151">
        <f t="shared" si="0"/>
        <v>0</v>
      </c>
      <c r="K143" s="152"/>
      <c r="L143" s="178"/>
      <c r="M143" s="250" t="s">
        <v>1</v>
      </c>
      <c r="N143" s="251" t="s">
        <v>40</v>
      </c>
      <c r="O143" s="252"/>
      <c r="P143" s="253">
        <f t="shared" si="1"/>
        <v>0</v>
      </c>
      <c r="Q143" s="253">
        <v>0</v>
      </c>
      <c r="R143" s="253">
        <f t="shared" si="2"/>
        <v>0</v>
      </c>
      <c r="S143" s="253">
        <v>0</v>
      </c>
      <c r="T143" s="254">
        <f t="shared" si="3"/>
        <v>0</v>
      </c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R143" s="255" t="s">
        <v>200</v>
      </c>
      <c r="AT143" s="255" t="s">
        <v>138</v>
      </c>
      <c r="AU143" s="255" t="s">
        <v>85</v>
      </c>
      <c r="AY143" s="220" t="s">
        <v>136</v>
      </c>
      <c r="BE143" s="256">
        <f t="shared" si="4"/>
        <v>0</v>
      </c>
      <c r="BF143" s="256">
        <f t="shared" si="5"/>
        <v>0</v>
      </c>
      <c r="BG143" s="256">
        <f t="shared" si="6"/>
        <v>0</v>
      </c>
      <c r="BH143" s="256">
        <f t="shared" si="7"/>
        <v>0</v>
      </c>
      <c r="BI143" s="256">
        <f t="shared" si="8"/>
        <v>0</v>
      </c>
      <c r="BJ143" s="220" t="s">
        <v>83</v>
      </c>
      <c r="BK143" s="256">
        <f t="shared" si="9"/>
        <v>0</v>
      </c>
      <c r="BL143" s="220" t="s">
        <v>200</v>
      </c>
      <c r="BM143" s="255" t="s">
        <v>704</v>
      </c>
    </row>
    <row r="144" spans="1:65" s="180" customFormat="1" ht="16.5" customHeight="1" x14ac:dyDescent="0.2">
      <c r="A144" s="176"/>
      <c r="B144" s="178"/>
      <c r="C144" s="166" t="s">
        <v>7</v>
      </c>
      <c r="D144" s="166" t="s">
        <v>156</v>
      </c>
      <c r="E144" s="167" t="s">
        <v>705</v>
      </c>
      <c r="F144" s="168" t="s">
        <v>706</v>
      </c>
      <c r="G144" s="169" t="s">
        <v>682</v>
      </c>
      <c r="H144" s="170">
        <v>40</v>
      </c>
      <c r="I144" s="269"/>
      <c r="J144" s="164">
        <f t="shared" si="0"/>
        <v>0</v>
      </c>
      <c r="K144" s="165"/>
      <c r="L144" s="257"/>
      <c r="M144" s="258" t="s">
        <v>1</v>
      </c>
      <c r="N144" s="259" t="s">
        <v>40</v>
      </c>
      <c r="O144" s="252"/>
      <c r="P144" s="253">
        <f t="shared" si="1"/>
        <v>0</v>
      </c>
      <c r="Q144" s="253">
        <v>0</v>
      </c>
      <c r="R144" s="253">
        <f t="shared" si="2"/>
        <v>0</v>
      </c>
      <c r="S144" s="253">
        <v>0</v>
      </c>
      <c r="T144" s="254">
        <f t="shared" si="3"/>
        <v>0</v>
      </c>
      <c r="U144" s="176"/>
      <c r="V144" s="176"/>
      <c r="W144" s="176"/>
      <c r="X144" s="176"/>
      <c r="Y144" s="176"/>
      <c r="Z144" s="176"/>
      <c r="AA144" s="176"/>
      <c r="AB144" s="176"/>
      <c r="AC144" s="176"/>
      <c r="AD144" s="176"/>
      <c r="AE144" s="176"/>
      <c r="AR144" s="255" t="s">
        <v>264</v>
      </c>
      <c r="AT144" s="255" t="s">
        <v>156</v>
      </c>
      <c r="AU144" s="255" t="s">
        <v>85</v>
      </c>
      <c r="AY144" s="220" t="s">
        <v>136</v>
      </c>
      <c r="BE144" s="256">
        <f t="shared" si="4"/>
        <v>0</v>
      </c>
      <c r="BF144" s="256">
        <f t="shared" si="5"/>
        <v>0</v>
      </c>
      <c r="BG144" s="256">
        <f t="shared" si="6"/>
        <v>0</v>
      </c>
      <c r="BH144" s="256">
        <f t="shared" si="7"/>
        <v>0</v>
      </c>
      <c r="BI144" s="256">
        <f t="shared" si="8"/>
        <v>0</v>
      </c>
      <c r="BJ144" s="220" t="s">
        <v>83</v>
      </c>
      <c r="BK144" s="256">
        <f t="shared" si="9"/>
        <v>0</v>
      </c>
      <c r="BL144" s="220" t="s">
        <v>200</v>
      </c>
      <c r="BM144" s="255" t="s">
        <v>707</v>
      </c>
    </row>
    <row r="145" spans="1:65" s="180" customFormat="1" ht="16.5" customHeight="1" x14ac:dyDescent="0.2">
      <c r="A145" s="176"/>
      <c r="B145" s="178"/>
      <c r="C145" s="153" t="s">
        <v>223</v>
      </c>
      <c r="D145" s="153" t="s">
        <v>138</v>
      </c>
      <c r="E145" s="154" t="s">
        <v>708</v>
      </c>
      <c r="F145" s="155" t="s">
        <v>709</v>
      </c>
      <c r="G145" s="156" t="s">
        <v>367</v>
      </c>
      <c r="H145" s="157">
        <v>50</v>
      </c>
      <c r="I145" s="268"/>
      <c r="J145" s="151">
        <f t="shared" si="0"/>
        <v>0</v>
      </c>
      <c r="K145" s="152"/>
      <c r="L145" s="178"/>
      <c r="M145" s="250" t="s">
        <v>1</v>
      </c>
      <c r="N145" s="251" t="s">
        <v>40</v>
      </c>
      <c r="O145" s="252"/>
      <c r="P145" s="253">
        <f t="shared" si="1"/>
        <v>0</v>
      </c>
      <c r="Q145" s="253">
        <v>0</v>
      </c>
      <c r="R145" s="253">
        <f t="shared" si="2"/>
        <v>0</v>
      </c>
      <c r="S145" s="253">
        <v>0</v>
      </c>
      <c r="T145" s="254">
        <f t="shared" si="3"/>
        <v>0</v>
      </c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R145" s="255" t="s">
        <v>200</v>
      </c>
      <c r="AT145" s="255" t="s">
        <v>138</v>
      </c>
      <c r="AU145" s="255" t="s">
        <v>85</v>
      </c>
      <c r="AY145" s="220" t="s">
        <v>136</v>
      </c>
      <c r="BE145" s="256">
        <f t="shared" si="4"/>
        <v>0</v>
      </c>
      <c r="BF145" s="256">
        <f t="shared" si="5"/>
        <v>0</v>
      </c>
      <c r="BG145" s="256">
        <f t="shared" si="6"/>
        <v>0</v>
      </c>
      <c r="BH145" s="256">
        <f t="shared" si="7"/>
        <v>0</v>
      </c>
      <c r="BI145" s="256">
        <f t="shared" si="8"/>
        <v>0</v>
      </c>
      <c r="BJ145" s="220" t="s">
        <v>83</v>
      </c>
      <c r="BK145" s="256">
        <f t="shared" si="9"/>
        <v>0</v>
      </c>
      <c r="BL145" s="220" t="s">
        <v>200</v>
      </c>
      <c r="BM145" s="255" t="s">
        <v>710</v>
      </c>
    </row>
    <row r="146" spans="1:65" s="180" customFormat="1" ht="16.5" customHeight="1" x14ac:dyDescent="0.2">
      <c r="A146" s="176"/>
      <c r="B146" s="178"/>
      <c r="C146" s="166" t="s">
        <v>227</v>
      </c>
      <c r="D146" s="166" t="s">
        <v>156</v>
      </c>
      <c r="E146" s="167" t="s">
        <v>711</v>
      </c>
      <c r="F146" s="168" t="s">
        <v>712</v>
      </c>
      <c r="G146" s="169" t="s">
        <v>367</v>
      </c>
      <c r="H146" s="170">
        <v>25</v>
      </c>
      <c r="I146" s="269"/>
      <c r="J146" s="164">
        <f t="shared" si="0"/>
        <v>0</v>
      </c>
      <c r="K146" s="165"/>
      <c r="L146" s="257"/>
      <c r="M146" s="258" t="s">
        <v>1</v>
      </c>
      <c r="N146" s="259" t="s">
        <v>40</v>
      </c>
      <c r="O146" s="252"/>
      <c r="P146" s="253">
        <f t="shared" si="1"/>
        <v>0</v>
      </c>
      <c r="Q146" s="253">
        <v>0</v>
      </c>
      <c r="R146" s="253">
        <f t="shared" si="2"/>
        <v>0</v>
      </c>
      <c r="S146" s="253">
        <v>0</v>
      </c>
      <c r="T146" s="254">
        <f t="shared" si="3"/>
        <v>0</v>
      </c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R146" s="255" t="s">
        <v>264</v>
      </c>
      <c r="AT146" s="255" t="s">
        <v>156</v>
      </c>
      <c r="AU146" s="255" t="s">
        <v>85</v>
      </c>
      <c r="AY146" s="220" t="s">
        <v>136</v>
      </c>
      <c r="BE146" s="256">
        <f t="shared" si="4"/>
        <v>0</v>
      </c>
      <c r="BF146" s="256">
        <f t="shared" si="5"/>
        <v>0</v>
      </c>
      <c r="BG146" s="256">
        <f t="shared" si="6"/>
        <v>0</v>
      </c>
      <c r="BH146" s="256">
        <f t="shared" si="7"/>
        <v>0</v>
      </c>
      <c r="BI146" s="256">
        <f t="shared" si="8"/>
        <v>0</v>
      </c>
      <c r="BJ146" s="220" t="s">
        <v>83</v>
      </c>
      <c r="BK146" s="256">
        <f t="shared" si="9"/>
        <v>0</v>
      </c>
      <c r="BL146" s="220" t="s">
        <v>200</v>
      </c>
      <c r="BM146" s="255" t="s">
        <v>713</v>
      </c>
    </row>
    <row r="147" spans="1:65" s="180" customFormat="1" ht="16.5" customHeight="1" x14ac:dyDescent="0.2">
      <c r="A147" s="176"/>
      <c r="B147" s="178"/>
      <c r="C147" s="166" t="s">
        <v>231</v>
      </c>
      <c r="D147" s="166" t="s">
        <v>156</v>
      </c>
      <c r="E147" s="167" t="s">
        <v>714</v>
      </c>
      <c r="F147" s="168" t="s">
        <v>715</v>
      </c>
      <c r="G147" s="169" t="s">
        <v>682</v>
      </c>
      <c r="H147" s="170">
        <v>25</v>
      </c>
      <c r="I147" s="269"/>
      <c r="J147" s="164">
        <f t="shared" si="0"/>
        <v>0</v>
      </c>
      <c r="K147" s="165"/>
      <c r="L147" s="257"/>
      <c r="M147" s="258" t="s">
        <v>1</v>
      </c>
      <c r="N147" s="259" t="s">
        <v>40</v>
      </c>
      <c r="O147" s="252"/>
      <c r="P147" s="253">
        <f t="shared" si="1"/>
        <v>0</v>
      </c>
      <c r="Q147" s="253">
        <v>0</v>
      </c>
      <c r="R147" s="253">
        <f t="shared" si="2"/>
        <v>0</v>
      </c>
      <c r="S147" s="253">
        <v>0</v>
      </c>
      <c r="T147" s="254">
        <f t="shared" si="3"/>
        <v>0</v>
      </c>
      <c r="U147" s="176"/>
      <c r="V147" s="176"/>
      <c r="W147" s="176"/>
      <c r="X147" s="176"/>
      <c r="Y147" s="176"/>
      <c r="Z147" s="176"/>
      <c r="AA147" s="176"/>
      <c r="AB147" s="176"/>
      <c r="AC147" s="176"/>
      <c r="AD147" s="176"/>
      <c r="AE147" s="176"/>
      <c r="AR147" s="255" t="s">
        <v>264</v>
      </c>
      <c r="AT147" s="255" t="s">
        <v>156</v>
      </c>
      <c r="AU147" s="255" t="s">
        <v>85</v>
      </c>
      <c r="AY147" s="220" t="s">
        <v>136</v>
      </c>
      <c r="BE147" s="256">
        <f t="shared" si="4"/>
        <v>0</v>
      </c>
      <c r="BF147" s="256">
        <f t="shared" si="5"/>
        <v>0</v>
      </c>
      <c r="BG147" s="256">
        <f t="shared" si="6"/>
        <v>0</v>
      </c>
      <c r="BH147" s="256">
        <f t="shared" si="7"/>
        <v>0</v>
      </c>
      <c r="BI147" s="256">
        <f t="shared" si="8"/>
        <v>0</v>
      </c>
      <c r="BJ147" s="220" t="s">
        <v>83</v>
      </c>
      <c r="BK147" s="256">
        <f t="shared" si="9"/>
        <v>0</v>
      </c>
      <c r="BL147" s="220" t="s">
        <v>200</v>
      </c>
      <c r="BM147" s="255" t="s">
        <v>716</v>
      </c>
    </row>
    <row r="148" spans="1:65" s="180" customFormat="1" ht="24" customHeight="1" x14ac:dyDescent="0.2">
      <c r="A148" s="176"/>
      <c r="B148" s="178"/>
      <c r="C148" s="153" t="s">
        <v>235</v>
      </c>
      <c r="D148" s="153" t="s">
        <v>138</v>
      </c>
      <c r="E148" s="154" t="s">
        <v>717</v>
      </c>
      <c r="F148" s="155" t="s">
        <v>718</v>
      </c>
      <c r="G148" s="156" t="s">
        <v>367</v>
      </c>
      <c r="H148" s="157">
        <v>55</v>
      </c>
      <c r="I148" s="268"/>
      <c r="J148" s="151">
        <f t="shared" si="0"/>
        <v>0</v>
      </c>
      <c r="K148" s="152"/>
      <c r="L148" s="178"/>
      <c r="M148" s="250" t="s">
        <v>1</v>
      </c>
      <c r="N148" s="251" t="s">
        <v>40</v>
      </c>
      <c r="O148" s="252"/>
      <c r="P148" s="253">
        <f t="shared" si="1"/>
        <v>0</v>
      </c>
      <c r="Q148" s="253">
        <v>0</v>
      </c>
      <c r="R148" s="253">
        <f t="shared" si="2"/>
        <v>0</v>
      </c>
      <c r="S148" s="253">
        <v>0</v>
      </c>
      <c r="T148" s="254">
        <f t="shared" si="3"/>
        <v>0</v>
      </c>
      <c r="U148" s="176"/>
      <c r="V148" s="176"/>
      <c r="W148" s="176"/>
      <c r="X148" s="176"/>
      <c r="Y148" s="176"/>
      <c r="Z148" s="176"/>
      <c r="AA148" s="176"/>
      <c r="AB148" s="176"/>
      <c r="AC148" s="176"/>
      <c r="AD148" s="176"/>
      <c r="AE148" s="176"/>
      <c r="AR148" s="255" t="s">
        <v>200</v>
      </c>
      <c r="AT148" s="255" t="s">
        <v>138</v>
      </c>
      <c r="AU148" s="255" t="s">
        <v>85</v>
      </c>
      <c r="AY148" s="220" t="s">
        <v>136</v>
      </c>
      <c r="BE148" s="256">
        <f t="shared" si="4"/>
        <v>0</v>
      </c>
      <c r="BF148" s="256">
        <f t="shared" si="5"/>
        <v>0</v>
      </c>
      <c r="BG148" s="256">
        <f t="shared" si="6"/>
        <v>0</v>
      </c>
      <c r="BH148" s="256">
        <f t="shared" si="7"/>
        <v>0</v>
      </c>
      <c r="BI148" s="256">
        <f t="shared" si="8"/>
        <v>0</v>
      </c>
      <c r="BJ148" s="220" t="s">
        <v>83</v>
      </c>
      <c r="BK148" s="256">
        <f t="shared" si="9"/>
        <v>0</v>
      </c>
      <c r="BL148" s="220" t="s">
        <v>200</v>
      </c>
      <c r="BM148" s="255" t="s">
        <v>719</v>
      </c>
    </row>
    <row r="149" spans="1:65" s="180" customFormat="1" ht="16.5" customHeight="1" x14ac:dyDescent="0.2">
      <c r="A149" s="176"/>
      <c r="B149" s="178"/>
      <c r="C149" s="166" t="s">
        <v>240</v>
      </c>
      <c r="D149" s="166" t="s">
        <v>156</v>
      </c>
      <c r="E149" s="167" t="s">
        <v>720</v>
      </c>
      <c r="F149" s="168" t="s">
        <v>721</v>
      </c>
      <c r="G149" s="169" t="s">
        <v>682</v>
      </c>
      <c r="H149" s="170">
        <v>55</v>
      </c>
      <c r="I149" s="269"/>
      <c r="J149" s="164">
        <f t="shared" si="0"/>
        <v>0</v>
      </c>
      <c r="K149" s="165"/>
      <c r="L149" s="257"/>
      <c r="M149" s="258" t="s">
        <v>1</v>
      </c>
      <c r="N149" s="259" t="s">
        <v>40</v>
      </c>
      <c r="O149" s="252"/>
      <c r="P149" s="253">
        <f t="shared" si="1"/>
        <v>0</v>
      </c>
      <c r="Q149" s="253">
        <v>0</v>
      </c>
      <c r="R149" s="253">
        <f t="shared" si="2"/>
        <v>0</v>
      </c>
      <c r="S149" s="253">
        <v>0</v>
      </c>
      <c r="T149" s="254">
        <f t="shared" si="3"/>
        <v>0</v>
      </c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R149" s="255" t="s">
        <v>264</v>
      </c>
      <c r="AT149" s="255" t="s">
        <v>156</v>
      </c>
      <c r="AU149" s="255" t="s">
        <v>85</v>
      </c>
      <c r="AY149" s="220" t="s">
        <v>136</v>
      </c>
      <c r="BE149" s="256">
        <f t="shared" si="4"/>
        <v>0</v>
      </c>
      <c r="BF149" s="256">
        <f t="shared" si="5"/>
        <v>0</v>
      </c>
      <c r="BG149" s="256">
        <f t="shared" si="6"/>
        <v>0</v>
      </c>
      <c r="BH149" s="256">
        <f t="shared" si="7"/>
        <v>0</v>
      </c>
      <c r="BI149" s="256">
        <f t="shared" si="8"/>
        <v>0</v>
      </c>
      <c r="BJ149" s="220" t="s">
        <v>83</v>
      </c>
      <c r="BK149" s="256">
        <f t="shared" si="9"/>
        <v>0</v>
      </c>
      <c r="BL149" s="220" t="s">
        <v>200</v>
      </c>
      <c r="BM149" s="255" t="s">
        <v>722</v>
      </c>
    </row>
    <row r="150" spans="1:65" s="180" customFormat="1" ht="16.5" customHeight="1" x14ac:dyDescent="0.2">
      <c r="A150" s="176"/>
      <c r="B150" s="178"/>
      <c r="C150" s="153" t="s">
        <v>244</v>
      </c>
      <c r="D150" s="153" t="s">
        <v>138</v>
      </c>
      <c r="E150" s="154" t="s">
        <v>723</v>
      </c>
      <c r="F150" s="155" t="s">
        <v>724</v>
      </c>
      <c r="G150" s="156" t="s">
        <v>367</v>
      </c>
      <c r="H150" s="157">
        <v>7</v>
      </c>
      <c r="I150" s="268"/>
      <c r="J150" s="151">
        <f t="shared" si="0"/>
        <v>0</v>
      </c>
      <c r="K150" s="152"/>
      <c r="L150" s="178"/>
      <c r="M150" s="250" t="s">
        <v>1</v>
      </c>
      <c r="N150" s="251" t="s">
        <v>40</v>
      </c>
      <c r="O150" s="252"/>
      <c r="P150" s="253">
        <f t="shared" si="1"/>
        <v>0</v>
      </c>
      <c r="Q150" s="253">
        <v>0</v>
      </c>
      <c r="R150" s="253">
        <f t="shared" si="2"/>
        <v>0</v>
      </c>
      <c r="S150" s="253">
        <v>0</v>
      </c>
      <c r="T150" s="254">
        <f t="shared" si="3"/>
        <v>0</v>
      </c>
      <c r="U150" s="176"/>
      <c r="V150" s="176"/>
      <c r="W150" s="176"/>
      <c r="X150" s="176"/>
      <c r="Y150" s="176"/>
      <c r="Z150" s="176"/>
      <c r="AA150" s="176"/>
      <c r="AB150" s="176"/>
      <c r="AC150" s="176"/>
      <c r="AD150" s="176"/>
      <c r="AE150" s="176"/>
      <c r="AR150" s="255" t="s">
        <v>200</v>
      </c>
      <c r="AT150" s="255" t="s">
        <v>138</v>
      </c>
      <c r="AU150" s="255" t="s">
        <v>85</v>
      </c>
      <c r="AY150" s="220" t="s">
        <v>136</v>
      </c>
      <c r="BE150" s="256">
        <f t="shared" si="4"/>
        <v>0</v>
      </c>
      <c r="BF150" s="256">
        <f t="shared" si="5"/>
        <v>0</v>
      </c>
      <c r="BG150" s="256">
        <f t="shared" si="6"/>
        <v>0</v>
      </c>
      <c r="BH150" s="256">
        <f t="shared" si="7"/>
        <v>0</v>
      </c>
      <c r="BI150" s="256">
        <f t="shared" si="8"/>
        <v>0</v>
      </c>
      <c r="BJ150" s="220" t="s">
        <v>83</v>
      </c>
      <c r="BK150" s="256">
        <f t="shared" si="9"/>
        <v>0</v>
      </c>
      <c r="BL150" s="220" t="s">
        <v>200</v>
      </c>
      <c r="BM150" s="255" t="s">
        <v>725</v>
      </c>
    </row>
    <row r="151" spans="1:65" s="180" customFormat="1" ht="16.5" customHeight="1" x14ac:dyDescent="0.2">
      <c r="A151" s="176"/>
      <c r="B151" s="178"/>
      <c r="C151" s="166" t="s">
        <v>248</v>
      </c>
      <c r="D151" s="166" t="s">
        <v>156</v>
      </c>
      <c r="E151" s="167" t="s">
        <v>726</v>
      </c>
      <c r="F151" s="168" t="s">
        <v>727</v>
      </c>
      <c r="G151" s="169" t="s">
        <v>367</v>
      </c>
      <c r="H151" s="170">
        <v>7</v>
      </c>
      <c r="I151" s="269"/>
      <c r="J151" s="164">
        <f t="shared" si="0"/>
        <v>0</v>
      </c>
      <c r="K151" s="165"/>
      <c r="L151" s="257"/>
      <c r="M151" s="258" t="s">
        <v>1</v>
      </c>
      <c r="N151" s="259" t="s">
        <v>40</v>
      </c>
      <c r="O151" s="252"/>
      <c r="P151" s="253">
        <f t="shared" si="1"/>
        <v>0</v>
      </c>
      <c r="Q151" s="253">
        <v>3.0000000000000001E-3</v>
      </c>
      <c r="R151" s="253">
        <f t="shared" si="2"/>
        <v>2.1000000000000001E-2</v>
      </c>
      <c r="S151" s="253">
        <v>0</v>
      </c>
      <c r="T151" s="254">
        <f t="shared" si="3"/>
        <v>0</v>
      </c>
      <c r="U151" s="176"/>
      <c r="V151" s="176"/>
      <c r="W151" s="176"/>
      <c r="X151" s="176"/>
      <c r="Y151" s="176"/>
      <c r="Z151" s="176"/>
      <c r="AA151" s="176"/>
      <c r="AB151" s="176"/>
      <c r="AC151" s="176"/>
      <c r="AD151" s="176"/>
      <c r="AE151" s="176"/>
      <c r="AR151" s="255" t="s">
        <v>264</v>
      </c>
      <c r="AT151" s="255" t="s">
        <v>156</v>
      </c>
      <c r="AU151" s="255" t="s">
        <v>85</v>
      </c>
      <c r="AY151" s="220" t="s">
        <v>136</v>
      </c>
      <c r="BE151" s="256">
        <f t="shared" si="4"/>
        <v>0</v>
      </c>
      <c r="BF151" s="256">
        <f t="shared" si="5"/>
        <v>0</v>
      </c>
      <c r="BG151" s="256">
        <f t="shared" si="6"/>
        <v>0</v>
      </c>
      <c r="BH151" s="256">
        <f t="shared" si="7"/>
        <v>0</v>
      </c>
      <c r="BI151" s="256">
        <f t="shared" si="8"/>
        <v>0</v>
      </c>
      <c r="BJ151" s="220" t="s">
        <v>83</v>
      </c>
      <c r="BK151" s="256">
        <f t="shared" si="9"/>
        <v>0</v>
      </c>
      <c r="BL151" s="220" t="s">
        <v>200</v>
      </c>
      <c r="BM151" s="255" t="s">
        <v>728</v>
      </c>
    </row>
    <row r="152" spans="1:65" s="158" customFormat="1" ht="25.9" customHeight="1" x14ac:dyDescent="0.2">
      <c r="B152" s="243"/>
      <c r="D152" s="159" t="s">
        <v>74</v>
      </c>
      <c r="E152" s="162" t="s">
        <v>156</v>
      </c>
      <c r="F152" s="162" t="s">
        <v>729</v>
      </c>
      <c r="J152" s="163">
        <f>BK152</f>
        <v>0</v>
      </c>
      <c r="L152" s="243"/>
      <c r="M152" s="244"/>
      <c r="N152" s="245"/>
      <c r="O152" s="245"/>
      <c r="P152" s="246">
        <f>P153+P156</f>
        <v>0</v>
      </c>
      <c r="Q152" s="245"/>
      <c r="R152" s="246">
        <f>R153+R156</f>
        <v>0</v>
      </c>
      <c r="S152" s="245"/>
      <c r="T152" s="247">
        <f>T153+T156</f>
        <v>0</v>
      </c>
      <c r="AR152" s="159" t="s">
        <v>147</v>
      </c>
      <c r="AT152" s="248" t="s">
        <v>74</v>
      </c>
      <c r="AU152" s="248" t="s">
        <v>75</v>
      </c>
      <c r="AY152" s="159" t="s">
        <v>136</v>
      </c>
      <c r="BK152" s="249">
        <f>BK153+BK156</f>
        <v>0</v>
      </c>
    </row>
    <row r="153" spans="1:65" s="158" customFormat="1" ht="22.9" customHeight="1" x14ac:dyDescent="0.2">
      <c r="B153" s="243"/>
      <c r="D153" s="159" t="s">
        <v>74</v>
      </c>
      <c r="E153" s="160" t="s">
        <v>730</v>
      </c>
      <c r="F153" s="160" t="s">
        <v>731</v>
      </c>
      <c r="J153" s="161">
        <f>BK153</f>
        <v>0</v>
      </c>
      <c r="L153" s="243"/>
      <c r="M153" s="244"/>
      <c r="N153" s="245"/>
      <c r="O153" s="245"/>
      <c r="P153" s="246">
        <f>SUM(P154:P155)</f>
        <v>0</v>
      </c>
      <c r="Q153" s="245"/>
      <c r="R153" s="246">
        <f>SUM(R154:R155)</f>
        <v>0</v>
      </c>
      <c r="S153" s="245"/>
      <c r="T153" s="247">
        <f>SUM(T154:T155)</f>
        <v>0</v>
      </c>
      <c r="AR153" s="159" t="s">
        <v>147</v>
      </c>
      <c r="AT153" s="248" t="s">
        <v>74</v>
      </c>
      <c r="AU153" s="248" t="s">
        <v>83</v>
      </c>
      <c r="AY153" s="159" t="s">
        <v>136</v>
      </c>
      <c r="BK153" s="249">
        <f>SUM(BK154:BK155)</f>
        <v>0</v>
      </c>
    </row>
    <row r="154" spans="1:65" s="180" customFormat="1" ht="24" customHeight="1" x14ac:dyDescent="0.2">
      <c r="A154" s="176"/>
      <c r="B154" s="178"/>
      <c r="C154" s="153" t="s">
        <v>260</v>
      </c>
      <c r="D154" s="153" t="s">
        <v>138</v>
      </c>
      <c r="E154" s="154" t="s">
        <v>732</v>
      </c>
      <c r="F154" s="155" t="s">
        <v>733</v>
      </c>
      <c r="G154" s="156" t="s">
        <v>166</v>
      </c>
      <c r="H154" s="157">
        <v>80</v>
      </c>
      <c r="I154" s="268"/>
      <c r="J154" s="151">
        <f>ROUND(I154*H154,2)</f>
        <v>0</v>
      </c>
      <c r="K154" s="152"/>
      <c r="L154" s="178"/>
      <c r="M154" s="250" t="s">
        <v>1</v>
      </c>
      <c r="N154" s="251" t="s">
        <v>40</v>
      </c>
      <c r="O154" s="252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176"/>
      <c r="V154" s="176"/>
      <c r="W154" s="176"/>
      <c r="X154" s="176"/>
      <c r="Y154" s="176"/>
      <c r="Z154" s="176"/>
      <c r="AA154" s="176"/>
      <c r="AB154" s="176"/>
      <c r="AC154" s="176"/>
      <c r="AD154" s="176"/>
      <c r="AE154" s="176"/>
      <c r="AR154" s="255" t="s">
        <v>413</v>
      </c>
      <c r="AT154" s="255" t="s">
        <v>138</v>
      </c>
      <c r="AU154" s="255" t="s">
        <v>85</v>
      </c>
      <c r="AY154" s="220" t="s">
        <v>136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220" t="s">
        <v>83</v>
      </c>
      <c r="BK154" s="256">
        <f>ROUND(I154*H154,2)</f>
        <v>0</v>
      </c>
      <c r="BL154" s="220" t="s">
        <v>413</v>
      </c>
      <c r="BM154" s="255" t="s">
        <v>734</v>
      </c>
    </row>
    <row r="155" spans="1:65" s="180" customFormat="1" ht="24" customHeight="1" x14ac:dyDescent="0.2">
      <c r="A155" s="176"/>
      <c r="B155" s="178"/>
      <c r="C155" s="153" t="s">
        <v>264</v>
      </c>
      <c r="D155" s="153" t="s">
        <v>138</v>
      </c>
      <c r="E155" s="154" t="s">
        <v>735</v>
      </c>
      <c r="F155" s="155" t="s">
        <v>736</v>
      </c>
      <c r="G155" s="156" t="s">
        <v>166</v>
      </c>
      <c r="H155" s="157">
        <v>80</v>
      </c>
      <c r="I155" s="268"/>
      <c r="J155" s="151">
        <f>ROUND(I155*H155,2)</f>
        <v>0</v>
      </c>
      <c r="K155" s="152"/>
      <c r="L155" s="178"/>
      <c r="M155" s="250" t="s">
        <v>1</v>
      </c>
      <c r="N155" s="251" t="s">
        <v>40</v>
      </c>
      <c r="O155" s="252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176"/>
      <c r="V155" s="176"/>
      <c r="W155" s="176"/>
      <c r="X155" s="176"/>
      <c r="Y155" s="176"/>
      <c r="Z155" s="176"/>
      <c r="AA155" s="176"/>
      <c r="AB155" s="176"/>
      <c r="AC155" s="176"/>
      <c r="AD155" s="176"/>
      <c r="AE155" s="176"/>
      <c r="AR155" s="255" t="s">
        <v>413</v>
      </c>
      <c r="AT155" s="255" t="s">
        <v>138</v>
      </c>
      <c r="AU155" s="255" t="s">
        <v>85</v>
      </c>
      <c r="AY155" s="220" t="s">
        <v>136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220" t="s">
        <v>83</v>
      </c>
      <c r="BK155" s="256">
        <f>ROUND(I155*H155,2)</f>
        <v>0</v>
      </c>
      <c r="BL155" s="220" t="s">
        <v>413</v>
      </c>
      <c r="BM155" s="255" t="s">
        <v>737</v>
      </c>
    </row>
    <row r="156" spans="1:65" s="158" customFormat="1" ht="22.9" customHeight="1" x14ac:dyDescent="0.2">
      <c r="B156" s="243"/>
      <c r="D156" s="159" t="s">
        <v>74</v>
      </c>
      <c r="E156" s="160" t="s">
        <v>738</v>
      </c>
      <c r="F156" s="160" t="s">
        <v>739</v>
      </c>
      <c r="J156" s="161">
        <f>BK156</f>
        <v>0</v>
      </c>
      <c r="L156" s="243"/>
      <c r="M156" s="244"/>
      <c r="N156" s="245"/>
      <c r="O156" s="245"/>
      <c r="P156" s="246">
        <f>SUM(P157:P158)</f>
        <v>0</v>
      </c>
      <c r="Q156" s="245"/>
      <c r="R156" s="246">
        <f>SUM(R157:R158)</f>
        <v>0</v>
      </c>
      <c r="S156" s="245"/>
      <c r="T156" s="247">
        <f>SUM(T157:T158)</f>
        <v>0</v>
      </c>
      <c r="AR156" s="159" t="s">
        <v>147</v>
      </c>
      <c r="AT156" s="248" t="s">
        <v>74</v>
      </c>
      <c r="AU156" s="248" t="s">
        <v>83</v>
      </c>
      <c r="AY156" s="159" t="s">
        <v>136</v>
      </c>
      <c r="BK156" s="249">
        <f>SUM(BK157:BK158)</f>
        <v>0</v>
      </c>
    </row>
    <row r="157" spans="1:65" s="180" customFormat="1" ht="24" customHeight="1" x14ac:dyDescent="0.2">
      <c r="A157" s="176"/>
      <c r="B157" s="178"/>
      <c r="C157" s="153" t="s">
        <v>252</v>
      </c>
      <c r="D157" s="153" t="s">
        <v>138</v>
      </c>
      <c r="E157" s="154" t="s">
        <v>740</v>
      </c>
      <c r="F157" s="155" t="s">
        <v>741</v>
      </c>
      <c r="G157" s="156" t="s">
        <v>742</v>
      </c>
      <c r="H157" s="157">
        <v>8</v>
      </c>
      <c r="I157" s="268"/>
      <c r="J157" s="151">
        <f>ROUND(I157*H157,2)</f>
        <v>0</v>
      </c>
      <c r="K157" s="152"/>
      <c r="L157" s="178"/>
      <c r="M157" s="250" t="s">
        <v>1</v>
      </c>
      <c r="N157" s="251" t="s">
        <v>40</v>
      </c>
      <c r="O157" s="252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176"/>
      <c r="V157" s="176"/>
      <c r="W157" s="176"/>
      <c r="X157" s="176"/>
      <c r="Y157" s="176"/>
      <c r="Z157" s="176"/>
      <c r="AA157" s="176"/>
      <c r="AB157" s="176"/>
      <c r="AC157" s="176"/>
      <c r="AD157" s="176"/>
      <c r="AE157" s="176"/>
      <c r="AR157" s="255" t="s">
        <v>413</v>
      </c>
      <c r="AT157" s="255" t="s">
        <v>138</v>
      </c>
      <c r="AU157" s="255" t="s">
        <v>85</v>
      </c>
      <c r="AY157" s="220" t="s">
        <v>136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220" t="s">
        <v>83</v>
      </c>
      <c r="BK157" s="256">
        <f>ROUND(I157*H157,2)</f>
        <v>0</v>
      </c>
      <c r="BL157" s="220" t="s">
        <v>413</v>
      </c>
      <c r="BM157" s="255" t="s">
        <v>743</v>
      </c>
    </row>
    <row r="158" spans="1:65" s="180" customFormat="1" ht="16.5" customHeight="1" x14ac:dyDescent="0.2">
      <c r="A158" s="176"/>
      <c r="B158" s="178"/>
      <c r="C158" s="153" t="s">
        <v>256</v>
      </c>
      <c r="D158" s="153" t="s">
        <v>138</v>
      </c>
      <c r="E158" s="154" t="s">
        <v>744</v>
      </c>
      <c r="F158" s="155" t="s">
        <v>745</v>
      </c>
      <c r="G158" s="156" t="s">
        <v>746</v>
      </c>
      <c r="H158" s="157">
        <v>8</v>
      </c>
      <c r="I158" s="268"/>
      <c r="J158" s="151">
        <f>ROUND(I158*H158,2)</f>
        <v>0</v>
      </c>
      <c r="K158" s="152"/>
      <c r="L158" s="178"/>
      <c r="M158" s="260" t="s">
        <v>1</v>
      </c>
      <c r="N158" s="261" t="s">
        <v>40</v>
      </c>
      <c r="O158" s="262"/>
      <c r="P158" s="263">
        <f>O158*H158</f>
        <v>0</v>
      </c>
      <c r="Q158" s="263">
        <v>0</v>
      </c>
      <c r="R158" s="263">
        <f>Q158*H158</f>
        <v>0</v>
      </c>
      <c r="S158" s="263">
        <v>0</v>
      </c>
      <c r="T158" s="264">
        <f>S158*H158</f>
        <v>0</v>
      </c>
      <c r="U158" s="176"/>
      <c r="V158" s="176"/>
      <c r="W158" s="176"/>
      <c r="X158" s="176"/>
      <c r="Y158" s="176"/>
      <c r="Z158" s="176"/>
      <c r="AA158" s="176"/>
      <c r="AB158" s="176"/>
      <c r="AC158" s="176"/>
      <c r="AD158" s="176"/>
      <c r="AE158" s="176"/>
      <c r="AR158" s="255" t="s">
        <v>413</v>
      </c>
      <c r="AT158" s="255" t="s">
        <v>138</v>
      </c>
      <c r="AU158" s="255" t="s">
        <v>85</v>
      </c>
      <c r="AY158" s="220" t="s">
        <v>136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220" t="s">
        <v>83</v>
      </c>
      <c r="BK158" s="256">
        <f>ROUND(I158*H158,2)</f>
        <v>0</v>
      </c>
      <c r="BL158" s="220" t="s">
        <v>413</v>
      </c>
      <c r="BM158" s="255" t="s">
        <v>747</v>
      </c>
    </row>
    <row r="159" spans="1:65" s="180" customFormat="1" ht="6.95" customHeight="1" x14ac:dyDescent="0.2">
      <c r="A159" s="176"/>
      <c r="B159" s="210"/>
      <c r="C159" s="211"/>
      <c r="D159" s="211"/>
      <c r="E159" s="211"/>
      <c r="F159" s="211"/>
      <c r="G159" s="211"/>
      <c r="H159" s="211"/>
      <c r="I159" s="211"/>
      <c r="J159" s="211"/>
      <c r="K159" s="211"/>
      <c r="L159" s="178"/>
      <c r="M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  <c r="AC159" s="176"/>
      <c r="AD159" s="176"/>
      <c r="AE159" s="176"/>
    </row>
  </sheetData>
  <sheetProtection algorithmName="SHA-512" hashValue="4pGR9CmVgsFv2p57yazY4nIEYxOUbzjSUjGaDftI4POKcgIHyVpYqC+IaX1pkhLaxhKc1pw7jLiPIP4ouM5YjA==" saltValue="iWSEROwA9jYxt7BbSUQ0fQ==" spinCount="100000" sheet="1" objects="1" scenarios="1"/>
  <autoFilter ref="C120:K158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MELNIK 1 - SO-01-Vlastní ...</vt:lpstr>
      <vt:lpstr>MELNIK 2 - SO-01-Vlastní ...</vt:lpstr>
      <vt:lpstr>'MELNIK 1 - SO-01-Vlastní ...'!Názvy_tisku</vt:lpstr>
      <vt:lpstr>'MELNIK 2 - SO-01-Vlastní ...'!Názvy_tisku</vt:lpstr>
      <vt:lpstr>'Rekapitulace stavby'!Názvy_tisku</vt:lpstr>
      <vt:lpstr>'MELNIK 1 - SO-01-Vlastní ...'!Oblast_tisku</vt:lpstr>
      <vt:lpstr>'MELNIK 2 - SO-01-Vlastní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Cveček  Jiří - Energy Benefit Centre a.s.</cp:lastModifiedBy>
  <cp:lastPrinted>2020-08-13T14:30:33Z</cp:lastPrinted>
  <dcterms:created xsi:type="dcterms:W3CDTF">2019-08-21T07:20:25Z</dcterms:created>
  <dcterms:modified xsi:type="dcterms:W3CDTF">2020-08-14T11:13:08Z</dcterms:modified>
</cp:coreProperties>
</file>